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-2025\Jezici\"/>
    </mc:Choice>
  </mc:AlternateContent>
  <xr:revisionPtr revIDLastSave="0" documentId="13_ncr:1_{E166E02E-B55D-41CA-B9B0-A8A5E1C3BC9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21" l="1"/>
  <c r="E32" i="21"/>
  <c r="C37" i="21"/>
  <c r="C32" i="21"/>
  <c r="E38" i="23"/>
  <c r="E32" i="23"/>
  <c r="E32" i="22"/>
  <c r="C37" i="22"/>
  <c r="C32" i="22"/>
  <c r="E33" i="22"/>
  <c r="C33" i="22"/>
  <c r="E37" i="23"/>
  <c r="C32" i="23"/>
  <c r="C37" i="23"/>
  <c r="E37" i="22" l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C38" i="23" l="1"/>
  <c r="C38" i="22"/>
  <c r="E33" i="21"/>
  <c r="E38" i="22"/>
  <c r="F32" i="22" s="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8" i="21"/>
  <c r="F38" i="21" l="1"/>
  <c r="D14" i="22"/>
  <c r="D28" i="22" l="1"/>
  <c r="D16" i="22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l="1"/>
  <c r="E28" i="25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<sst xmlns="http://schemas.openxmlformats.org/spreadsheetml/2006/main" count="328" uniqueCount="73">
  <si>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</si>
  <si>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</si>
  <si>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</si>
  <si>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</si>
  <si>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</si>
  <si>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</si>
  <si>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</si>
  <si>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</si>
  <si>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</si>
  <si>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</si>
  <si>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</si>
  <si>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</si>
  <si>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</si>
  <si>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</si>
  <si>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</si>
  <si>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</si>
  <si>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</si>
  <si>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</si>
  <si>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</si>
  <si>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</si>
  <si>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</si>
  <si>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</si>
  <si>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</si>
  <si>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</si>
  <si>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</si>
  <si>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</si>
  <si>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</si>
  <si>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</si>
  <si>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</si>
  <si>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</si>
  <si>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</si>
  <si>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</si>
  <si>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</si>
  <si>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</si>
  <si>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</si>
  <si>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</si>
  <si>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</si>
  <si>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</si>
  <si>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</si>
  <si>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</si>
  <si>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</si>
  <si>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</si>
  <si>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</si>
  <si>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</si>
  <si>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</si>
  <si>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</si>
  <si>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</si>
  <si>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</si>
  <si>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</si>
  <si>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</si>
  <si>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</si>
  <si>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</si>
  <si>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</si>
  <si>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</si>
  <si>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</si>
  <si>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</si>
  <si>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</si>
  <si>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</si>
  <si>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</si>
  <si>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</si>
  <si>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</si>
  <si>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</si>
  <si>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</si>
  <si>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</si>
  <si>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</si>
  <si>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</si>
  <si>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</si>
  <si>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</si>
  <si>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</si>
  <si>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</si>
  <si>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</si>
  <si>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I-X-2024</t>
  </si>
  <si>
    <t>I-X-2025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</si>
</sst>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5">
    <xf numFmtId="0" fontId="0" fillId="0" borderId="0" xfId="0"/>
    <xf numFmtId="0" fontId="8" fillId="0" borderId="0" xfId="0" applyFont="1"/>
    <xf numFmtId="0" fontId="5" fillId="0" borderId="0" xfId="0" applyFont="1"/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167" fontId="38" fillId="0" borderId="0" xfId="0" applyNumberFormat="1" applyFont="1" applyAlignment="1">
      <alignment vertical="top" wrapText="1" readingOrder="1"/>
    </xf>
    <xf numFmtId="3" fontId="0" fillId="0" borderId="0" xfId="0" applyNumberFormat="1"/>
    <xf numFmtId="3" fontId="37" fillId="0" borderId="0" xfId="1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 wrapText="1"/>
    </xf>
    <xf numFmtId="3" fontId="40" fillId="0" borderId="0" xfId="0" applyNumberFormat="1" applyFont="1"/>
    <xf numFmtId="4" fontId="41" fillId="0" borderId="0" xfId="0" applyNumberFormat="1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0" xfId="0" applyNumberFormat="1" applyFont="1"/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44" fillId="4" borderId="6" xfId="0" applyNumberFormat="1" applyFont="1" applyFill="1" applyBorder="1" applyAlignment="1">
      <alignment horizontal="right" vertical="center"/>
    </xf>
    <xf numFmtId="3" fontId="44" fillId="4" borderId="59" xfId="0" applyNumberFormat="1" applyFont="1" applyFill="1" applyBorder="1" applyAlignment="1">
      <alignment horizontal="right" vertical="center"/>
    </xf>
    <xf numFmtId="3" fontId="44" fillId="4" borderId="7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topLeftCell="A10" zoomScaleNormal="70" workbookViewId="0">
      <selection activeCell="E38" sqref="E38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78" t="s">
        <v>29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5" t="s">
        <v>25</v>
      </c>
      <c r="E13" s="64" t="s">
        <v>72</v>
      </c>
      <c r="F13" s="71" t="s">
        <v>25</v>
      </c>
    </row>
    <row r="14" spans="1:6" s="1" customFormat="1" ht="16.5" customHeight="1" x14ac:dyDescent="0.2">
      <c r="A14" s="18" t="s">
        <v>0</v>
      </c>
      <c r="B14" s="11" t="s">
        <v>41</v>
      </c>
      <c r="C14" s="45">
        <f>FBiH!C14+RS!C14</f>
        <v>53589266</v>
      </c>
      <c r="D14" s="79">
        <f t="shared" ref="D14:D37" si="0">C14/C$38*100</f>
        <v>5.8487483719808848</v>
      </c>
      <c r="E14" s="45">
        <f>FBiH!E14+RS!E14</f>
        <v>61250368</v>
      </c>
      <c r="F14" s="79">
        <f t="shared" ref="F14:F37" si="1">E14/E$38*100</f>
        <v>6.1567172104212791</v>
      </c>
    </row>
    <row r="15" spans="1:6" s="1" customFormat="1" ht="17.100000000000001" customHeight="1" x14ac:dyDescent="0.2">
      <c r="A15" s="21" t="s">
        <v>1</v>
      </c>
      <c r="B15" s="11" t="s">
        <v>42</v>
      </c>
      <c r="C15" s="45">
        <f>FBiH!C15+RS!C15</f>
        <v>19946995</v>
      </c>
      <c r="D15" s="80">
        <f t="shared" si="0"/>
        <v>2.1770209454289002</v>
      </c>
      <c r="E15" s="45">
        <f>FBiH!E15+RS!E15</f>
        <v>22072061</v>
      </c>
      <c r="F15" s="80">
        <f t="shared" si="1"/>
        <v>2.2186223897980222</v>
      </c>
    </row>
    <row r="16" spans="1:6" s="1" customFormat="1" ht="17.100000000000001" customHeight="1" x14ac:dyDescent="0.2">
      <c r="A16" s="21" t="s">
        <v>2</v>
      </c>
      <c r="B16" s="11" t="s">
        <v>43</v>
      </c>
      <c r="C16" s="45">
        <f>FBiH!C16+RS!C16</f>
        <v>103109125</v>
      </c>
      <c r="D16" s="80">
        <f t="shared" si="0"/>
        <v>11.253360458046272</v>
      </c>
      <c r="E16" s="45">
        <f>FBiH!E16+RS!E16</f>
        <v>115051865</v>
      </c>
      <c r="F16" s="80">
        <f t="shared" si="1"/>
        <v>11.564694555575008</v>
      </c>
    </row>
    <row r="17" spans="1:6" s="1" customFormat="1" ht="17.100000000000001" customHeight="1" x14ac:dyDescent="0.2">
      <c r="A17" s="18" t="s">
        <v>3</v>
      </c>
      <c r="B17" s="11" t="s">
        <v>44</v>
      </c>
      <c r="C17" s="45">
        <f>FBiH!C17+RS!C17</f>
        <v>25307</v>
      </c>
      <c r="D17" s="80">
        <f t="shared" si="0"/>
        <v>2.7620134795225642E-3</v>
      </c>
      <c r="E17" s="45">
        <f>FBiH!E17+RS!E17</f>
        <v>4941</v>
      </c>
      <c r="F17" s="80">
        <f t="shared" si="1"/>
        <v>4.9665562395790903E-4</v>
      </c>
    </row>
    <row r="18" spans="1:6" s="1" customFormat="1" ht="17.100000000000001" customHeight="1" x14ac:dyDescent="0.2">
      <c r="A18" s="18" t="s">
        <v>4</v>
      </c>
      <c r="B18" s="11" t="s">
        <v>45</v>
      </c>
      <c r="C18" s="45">
        <f>FBiH!C18+RS!C18</f>
        <v>25058.36</v>
      </c>
      <c r="D18" s="80">
        <f t="shared" si="0"/>
        <v>2.7348768362401325E-3</v>
      </c>
      <c r="E18" s="45">
        <f>FBiH!E18+RS!E18</f>
        <v>72432</v>
      </c>
      <c r="F18" s="80">
        <f t="shared" si="1"/>
        <v>7.2806638645050124E-3</v>
      </c>
    </row>
    <row r="19" spans="1:6" s="1" customFormat="1" ht="17.100000000000001" customHeight="1" x14ac:dyDescent="0.2">
      <c r="A19" s="18" t="s">
        <v>5</v>
      </c>
      <c r="B19" s="11" t="s">
        <v>46</v>
      </c>
      <c r="C19" s="45">
        <f>FBiH!C19+RS!C19</f>
        <v>16414</v>
      </c>
      <c r="D19" s="80">
        <f t="shared" si="0"/>
        <v>1.7914288241547148E-3</v>
      </c>
      <c r="E19" s="45">
        <f>FBiH!E19+RS!E19</f>
        <v>16567</v>
      </c>
      <c r="F19" s="80">
        <f t="shared" si="1"/>
        <v>1.6652689176504107E-3</v>
      </c>
    </row>
    <row r="20" spans="1:6" s="1" customFormat="1" ht="17.100000000000001" customHeight="1" x14ac:dyDescent="0.2">
      <c r="A20" s="18" t="s">
        <v>6</v>
      </c>
      <c r="B20" s="11" t="s">
        <v>47</v>
      </c>
      <c r="C20" s="45">
        <f>FBiH!C20+RS!C20</f>
        <v>3167099</v>
      </c>
      <c r="D20" s="80">
        <f t="shared" si="0"/>
        <v>0.34565812340389745</v>
      </c>
      <c r="E20" s="45">
        <f>FBiH!E20+RS!E20</f>
        <v>3864456</v>
      </c>
      <c r="F20" s="80">
        <f t="shared" si="1"/>
        <v>0.38844440516856615</v>
      </c>
    </row>
    <row r="21" spans="1:6" s="1" customFormat="1" ht="17.100000000000001" customHeight="1" x14ac:dyDescent="0.2">
      <c r="A21" s="18" t="s">
        <v>7</v>
      </c>
      <c r="B21" s="11" t="s">
        <v>48</v>
      </c>
      <c r="C21" s="45">
        <f>FBiH!C21+RS!C21</f>
        <v>37697813</v>
      </c>
      <c r="D21" s="80">
        <f t="shared" si="0"/>
        <v>4.1143504822587014</v>
      </c>
      <c r="E21" s="45">
        <f>FBiH!E21+RS!E21</f>
        <v>42483329</v>
      </c>
      <c r="F21" s="80">
        <f t="shared" si="1"/>
        <v>4.2703064708164602</v>
      </c>
    </row>
    <row r="22" spans="1:6" s="1" customFormat="1" ht="17.100000000000001" customHeight="1" x14ac:dyDescent="0.2">
      <c r="A22" s="18" t="s">
        <v>8</v>
      </c>
      <c r="B22" s="11" t="s">
        <v>49</v>
      </c>
      <c r="C22" s="45">
        <f>FBiH!C22+RS!C22</f>
        <v>40219317</v>
      </c>
      <c r="D22" s="80">
        <f t="shared" si="0"/>
        <v>4.3895481760457979</v>
      </c>
      <c r="E22" s="45">
        <f>FBiH!E22+RS!E22</f>
        <v>43602710</v>
      </c>
      <c r="F22" s="80">
        <f t="shared" si="1"/>
        <v>4.3828235461051923</v>
      </c>
    </row>
    <row r="23" spans="1:6" s="1" customFormat="1" ht="17.100000000000001" customHeight="1" x14ac:dyDescent="0.2">
      <c r="A23" s="18" t="s">
        <v>9</v>
      </c>
      <c r="B23" s="11" t="s">
        <v>50</v>
      </c>
      <c r="C23" s="45">
        <f>FBiH!C23+RS!C23</f>
        <v>456890001</v>
      </c>
      <c r="D23" s="80">
        <f t="shared" si="0"/>
        <v>49.865110104756702</v>
      </c>
      <c r="E23" s="45">
        <f>FBiH!E23+RS!E23</f>
        <v>491122891</v>
      </c>
      <c r="F23" s="80">
        <f t="shared" si="1"/>
        <v>49.366311651410065</v>
      </c>
    </row>
    <row r="24" spans="1:6" s="1" customFormat="1" ht="17.100000000000001" customHeight="1" x14ac:dyDescent="0.2">
      <c r="A24" s="18" t="s">
        <v>10</v>
      </c>
      <c r="B24" s="11" t="s">
        <v>51</v>
      </c>
      <c r="C24" s="45">
        <f>FBiH!C24+RS!C24</f>
        <v>183846</v>
      </c>
      <c r="D24" s="80">
        <f t="shared" si="0"/>
        <v>2.0065006921259149E-2</v>
      </c>
      <c r="E24" s="45">
        <f>FBiH!E24+RS!E24</f>
        <v>277303</v>
      </c>
      <c r="F24" s="80">
        <f>E24/E$38*100</f>
        <v>2.7873728899089262E-2</v>
      </c>
    </row>
    <row r="25" spans="1:6" s="1" customFormat="1" ht="17.100000000000001" customHeight="1" x14ac:dyDescent="0.2">
      <c r="A25" s="18" t="s">
        <v>11</v>
      </c>
      <c r="B25" s="11" t="s">
        <v>52</v>
      </c>
      <c r="C25" s="45">
        <f>FBiH!C25+RS!C25</f>
        <v>48867</v>
      </c>
      <c r="D25" s="80">
        <f t="shared" si="0"/>
        <v>5.3333588613359599E-3</v>
      </c>
      <c r="E25" s="45">
        <f>FBiH!E25+RS!E25</f>
        <v>49768</v>
      </c>
      <c r="F25" s="80">
        <f t="shared" si="1"/>
        <v>5.0025414072327901E-3</v>
      </c>
    </row>
    <row r="26" spans="1:6" s="1" customFormat="1" ht="17.100000000000001" customHeight="1" x14ac:dyDescent="0.2">
      <c r="A26" s="18" t="s">
        <v>12</v>
      </c>
      <c r="B26" s="11" t="s">
        <v>53</v>
      </c>
      <c r="C26" s="45">
        <f>FBiH!C26+RS!C26</f>
        <v>12510957</v>
      </c>
      <c r="D26" s="80">
        <f t="shared" si="0"/>
        <v>1.3654495544998293</v>
      </c>
      <c r="E26" s="45">
        <f>FBiH!E26+RS!E26</f>
        <v>13726127</v>
      </c>
      <c r="F26" s="80">
        <f t="shared" si="1"/>
        <v>1.3797122383546856</v>
      </c>
    </row>
    <row r="27" spans="1:6" s="1" customFormat="1" ht="17.100000000000001" customHeight="1" x14ac:dyDescent="0.2">
      <c r="A27" s="18" t="s">
        <v>13</v>
      </c>
      <c r="B27" s="11" t="s">
        <v>54</v>
      </c>
      <c r="C27" s="45">
        <f>FBiH!C27+RS!C27</f>
        <v>7315579</v>
      </c>
      <c r="D27" s="80">
        <f t="shared" si="0"/>
        <v>0.79842445997203149</v>
      </c>
      <c r="E27" s="45">
        <f>FBiH!E27+RS!E27</f>
        <v>6548090</v>
      </c>
      <c r="F27" s="80">
        <f t="shared" si="1"/>
        <v>0.65819585603775432</v>
      </c>
    </row>
    <row r="28" spans="1:6" s="1" customFormat="1" ht="17.100000000000001" customHeight="1" x14ac:dyDescent="0.2">
      <c r="A28" s="18" t="s">
        <v>14</v>
      </c>
      <c r="B28" s="11" t="s">
        <v>55</v>
      </c>
      <c r="C28" s="45">
        <f>FBiH!C28+RS!C28</f>
        <v>528838</v>
      </c>
      <c r="D28" s="80">
        <f t="shared" si="0"/>
        <v>5.7717536036818028E-2</v>
      </c>
      <c r="E28" s="45">
        <f>FBiH!E28+RS!E28</f>
        <v>531074</v>
      </c>
      <c r="F28" s="80">
        <f t="shared" si="1"/>
        <v>5.3382086386930289E-2</v>
      </c>
    </row>
    <row r="29" spans="1:6" s="1" customFormat="1" ht="17.100000000000001" customHeight="1" x14ac:dyDescent="0.2">
      <c r="A29" s="18" t="s">
        <v>15</v>
      </c>
      <c r="B29" s="11" t="s">
        <v>56</v>
      </c>
      <c r="C29" s="45">
        <f>FBiH!C29+RS!C29</f>
        <v>7687042</v>
      </c>
      <c r="D29" s="80">
        <f t="shared" si="0"/>
        <v>0.83896604187205481</v>
      </c>
      <c r="E29" s="45">
        <f>FBiH!E29+RS!E29</f>
        <v>10367318</v>
      </c>
      <c r="F29" s="80">
        <f t="shared" si="1"/>
        <v>1.0420940680145843</v>
      </c>
    </row>
    <row r="30" spans="1:6" s="1" customFormat="1" ht="17.100000000000001" customHeight="1" x14ac:dyDescent="0.2">
      <c r="A30" s="18" t="s">
        <v>16</v>
      </c>
      <c r="B30" s="11" t="s">
        <v>57</v>
      </c>
      <c r="C30" s="45">
        <f>FBiH!C30+RS!C30</f>
        <v>163434</v>
      </c>
      <c r="D30" s="80">
        <f t="shared" si="0"/>
        <v>1.7837235192329819E-2</v>
      </c>
      <c r="E30" s="45">
        <f>FBiH!E30+RS!E30</f>
        <v>327244</v>
      </c>
      <c r="F30" s="80">
        <f t="shared" si="1"/>
        <v>3.2893659786780403E-2</v>
      </c>
    </row>
    <row r="31" spans="1:6" s="1" customFormat="1" ht="17.100000000000001" customHeight="1" x14ac:dyDescent="0.2">
      <c r="A31" s="18" t="s">
        <v>17</v>
      </c>
      <c r="B31" s="11" t="s">
        <v>58</v>
      </c>
      <c r="C31" s="45">
        <f>FBiH!C31+RS!C31</f>
        <v>3512143</v>
      </c>
      <c r="D31" s="80">
        <f t="shared" si="0"/>
        <v>0.38331632781486608</v>
      </c>
      <c r="E31" s="45">
        <f>FBiH!E31+RS!E31</f>
        <v>4325042</v>
      </c>
      <c r="F31" s="80">
        <f t="shared" si="1"/>
        <v>0.43474123318238461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46">
        <f>SUM(C14:C31)-4</f>
        <v>746637097.36000001</v>
      </c>
      <c r="D32" s="81">
        <f t="shared" si="0"/>
        <v>81.488194065670399</v>
      </c>
      <c r="E32" s="46">
        <f>SUM(E14:E31)-5</f>
        <v>815693581</v>
      </c>
      <c r="F32" s="81">
        <f t="shared" si="1"/>
        <v>81.991257727184006</v>
      </c>
    </row>
    <row r="33" spans="1:6" s="1" customFormat="1" ht="17.100000000000001" customHeight="1" x14ac:dyDescent="0.2">
      <c r="A33" s="20" t="s">
        <v>22</v>
      </c>
      <c r="B33" s="3" t="s">
        <v>60</v>
      </c>
      <c r="C33" s="45">
        <f>FBiH!C33+RS!C33</f>
        <v>146796222</v>
      </c>
      <c r="D33" s="80">
        <f t="shared" si="0"/>
        <v>16.021383170940322</v>
      </c>
      <c r="E33" s="45">
        <f>FBiH!E33+RS!E33</f>
        <v>155474001</v>
      </c>
      <c r="F33" s="80">
        <f t="shared" si="1"/>
        <v>15.627815619487464</v>
      </c>
    </row>
    <row r="34" spans="1:6" s="1" customFormat="1" ht="17.100000000000001" customHeight="1" x14ac:dyDescent="0.2">
      <c r="A34" s="20" t="s">
        <v>20</v>
      </c>
      <c r="B34" s="4" t="s">
        <v>61</v>
      </c>
      <c r="C34" s="45">
        <f>FBiH!C34+RS!C34</f>
        <v>391338</v>
      </c>
      <c r="D34" s="80">
        <f t="shared" si="0"/>
        <v>4.2710745289817095E-2</v>
      </c>
      <c r="E34" s="45">
        <f>FBiH!E34+RS!E34</f>
        <v>233206</v>
      </c>
      <c r="F34" s="80">
        <f t="shared" si="1"/>
        <v>2.344122069231494E-2</v>
      </c>
    </row>
    <row r="35" spans="1:6" s="1" customFormat="1" ht="17.100000000000001" customHeight="1" x14ac:dyDescent="0.2">
      <c r="A35" s="20" t="s">
        <v>21</v>
      </c>
      <c r="B35" s="14" t="s">
        <v>62</v>
      </c>
      <c r="C35" s="45">
        <f>FBiH!C35+RS!C35</f>
        <v>22427208</v>
      </c>
      <c r="D35" s="80">
        <f t="shared" si="0"/>
        <v>2.4477121272397473</v>
      </c>
      <c r="E35" s="45">
        <f>FBiH!E35+RS!E35</f>
        <v>23453547</v>
      </c>
      <c r="F35" s="80">
        <f t="shared" si="1"/>
        <v>2.3574855331534397</v>
      </c>
    </row>
    <row r="36" spans="1:6" s="1" customFormat="1" ht="17.100000000000001" customHeight="1" x14ac:dyDescent="0.2">
      <c r="A36" s="18" t="s">
        <v>19</v>
      </c>
      <c r="B36" s="14" t="s">
        <v>63</v>
      </c>
      <c r="C36" s="45">
        <f>FBiH!C36+RS!C36</f>
        <v>0</v>
      </c>
      <c r="D36" s="80">
        <f t="shared" si="0"/>
        <v>0</v>
      </c>
      <c r="E36" s="45">
        <f>FBiH!E36+RS!E36</f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48">
        <f>SUM(C33:C36)-1</f>
        <v>169614767</v>
      </c>
      <c r="D37" s="81">
        <f t="shared" si="0"/>
        <v>18.51180593432959</v>
      </c>
      <c r="E37" s="48">
        <f>SUM(E33:E36)-1</f>
        <v>179160753</v>
      </c>
      <c r="F37" s="81">
        <f t="shared" si="1"/>
        <v>18.008742272815994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87">
        <f>C32+C37</f>
        <v>916251864.36000001</v>
      </c>
      <c r="D38" s="89">
        <f>D32+D37</f>
        <v>99.999999999999986</v>
      </c>
      <c r="E38" s="87">
        <f>E32+E37</f>
        <v>994854334</v>
      </c>
      <c r="F38" s="72">
        <f>F32+F37</f>
        <v>100</v>
      </c>
    </row>
    <row r="40" spans="1:6" x14ac:dyDescent="0.25">
      <c r="B40" s="34"/>
      <c r="C40" s="35"/>
      <c r="E40" s="35"/>
    </row>
    <row r="41" spans="1:6" x14ac:dyDescent="0.25"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A14:A31 A34:A37" numberStoredAsText="1"/>
    <ignoredError sqref="A32:A33 A38" twoDigitTextYear="1" numberStoredAsText="1"/>
    <ignoredError sqref="E14:E31 D32:D37 E33:E36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68"/>
  <sheetViews>
    <sheetView showGridLines="0" showRuler="0" view="pageLayout" topLeftCell="A10" zoomScale="80" zoomScaleNormal="70" zoomScalePageLayoutView="80" workbookViewId="0">
      <selection activeCell="E33" sqref="E33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0"/>
      <c r="E1" s="30"/>
    </row>
    <row r="3" spans="1:9" x14ac:dyDescent="0.25">
      <c r="C3" s="33"/>
      <c r="E3" s="33"/>
    </row>
    <row r="4" spans="1:9" x14ac:dyDescent="0.25">
      <c r="C4" s="33"/>
      <c r="E4" s="33"/>
    </row>
    <row r="5" spans="1:9" x14ac:dyDescent="0.25">
      <c r="C5" s="33"/>
      <c r="E5" s="33"/>
    </row>
    <row r="6" spans="1:9" x14ac:dyDescent="0.25">
      <c r="C6" s="33"/>
      <c r="E6" s="33"/>
    </row>
    <row r="7" spans="1:9" x14ac:dyDescent="0.25">
      <c r="A7" s="2" t="s">
        <v>69</v>
      </c>
    </row>
    <row r="8" spans="1:9" x14ac:dyDescent="0.25">
      <c r="A8" s="2"/>
    </row>
    <row r="9" spans="1:9" s="1" customFormat="1" ht="15" customHeight="1" x14ac:dyDescent="0.2">
      <c r="D9" s="2"/>
      <c r="F9" s="2"/>
    </row>
    <row r="10" spans="1:9" s="1" customFormat="1" ht="15" customHeight="1" thickBot="1" x14ac:dyDescent="0.25">
      <c r="D10" s="2"/>
      <c r="F10" s="2"/>
    </row>
    <row r="11" spans="1:9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9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9" s="1" customFormat="1" ht="24.75" customHeight="1" thickBot="1" x14ac:dyDescent="0.25">
      <c r="A13" s="65"/>
      <c r="B13" s="13"/>
      <c r="C13" s="64" t="s">
        <v>71</v>
      </c>
      <c r="D13" s="85" t="s">
        <v>25</v>
      </c>
      <c r="E13" s="64" t="s">
        <v>72</v>
      </c>
      <c r="F13" s="71" t="s">
        <v>25</v>
      </c>
    </row>
    <row r="14" spans="1:9" s="1" customFormat="1" ht="16.5" customHeight="1" x14ac:dyDescent="0.2">
      <c r="A14" s="66" t="s">
        <v>0</v>
      </c>
      <c r="B14" s="11" t="s">
        <v>41</v>
      </c>
      <c r="C14" s="45">
        <v>33607805</v>
      </c>
      <c r="D14" s="82">
        <f>C14/C$38*100</f>
        <v>5.2746230833202841</v>
      </c>
      <c r="E14" s="45">
        <v>35941493</v>
      </c>
      <c r="F14" s="82">
        <f>E14/E$38*100</f>
        <v>5.1081876739548839</v>
      </c>
      <c r="H14" s="42"/>
      <c r="I14" s="42"/>
    </row>
    <row r="15" spans="1:9" s="1" customFormat="1" ht="17.100000000000001" customHeight="1" x14ac:dyDescent="0.2">
      <c r="A15" s="67" t="s">
        <v>1</v>
      </c>
      <c r="B15" s="11" t="s">
        <v>42</v>
      </c>
      <c r="C15" s="45">
        <v>17141824</v>
      </c>
      <c r="D15" s="80">
        <f t="shared" ref="D15:D37" si="0">C15/C$38*100</f>
        <v>2.6903470952837782</v>
      </c>
      <c r="E15" s="45">
        <v>19719080</v>
      </c>
      <c r="F15" s="80">
        <f t="shared" ref="F15:F37" si="1">E15/E$38*100</f>
        <v>2.8025758806883805</v>
      </c>
      <c r="H15" s="42"/>
      <c r="I15" s="42"/>
    </row>
    <row r="16" spans="1:9" s="1" customFormat="1" ht="17.100000000000001" customHeight="1" x14ac:dyDescent="0.2">
      <c r="A16" s="67" t="s">
        <v>2</v>
      </c>
      <c r="B16" s="11" t="s">
        <v>43</v>
      </c>
      <c r="C16" s="45">
        <v>82747776</v>
      </c>
      <c r="D16" s="80">
        <f t="shared" si="0"/>
        <v>12.986963277816452</v>
      </c>
      <c r="E16" s="45">
        <v>94065702</v>
      </c>
      <c r="F16" s="80">
        <f t="shared" si="1"/>
        <v>13.369095699455592</v>
      </c>
      <c r="H16" s="42"/>
      <c r="I16" s="42"/>
    </row>
    <row r="17" spans="1:9" s="1" customFormat="1" ht="17.100000000000001" customHeight="1" x14ac:dyDescent="0.2">
      <c r="A17" s="68" t="s">
        <v>3</v>
      </c>
      <c r="B17" s="11" t="s">
        <v>44</v>
      </c>
      <c r="C17" s="45">
        <v>0</v>
      </c>
      <c r="D17" s="80">
        <f t="shared" si="0"/>
        <v>0</v>
      </c>
      <c r="E17" s="45">
        <v>0</v>
      </c>
      <c r="F17" s="80">
        <f t="shared" si="1"/>
        <v>0</v>
      </c>
      <c r="H17" s="42"/>
      <c r="I17" s="42"/>
    </row>
    <row r="18" spans="1:9" s="1" customFormat="1" ht="17.100000000000001" customHeight="1" x14ac:dyDescent="0.2">
      <c r="A18" s="68" t="s">
        <v>4</v>
      </c>
      <c r="B18" s="11" t="s">
        <v>45</v>
      </c>
      <c r="C18" s="45">
        <v>23897</v>
      </c>
      <c r="D18" s="80">
        <f t="shared" si="0"/>
        <v>3.7505474642603055E-3</v>
      </c>
      <c r="E18" s="45">
        <v>68831</v>
      </c>
      <c r="F18" s="80">
        <f t="shared" si="1"/>
        <v>9.7826115844989684E-3</v>
      </c>
      <c r="H18" s="42"/>
      <c r="I18" s="42"/>
    </row>
    <row r="19" spans="1:9" s="1" customFormat="1" ht="17.100000000000001" customHeight="1" x14ac:dyDescent="0.2">
      <c r="A19" s="68" t="s">
        <v>5</v>
      </c>
      <c r="B19" s="11" t="s">
        <v>46</v>
      </c>
      <c r="C19" s="45">
        <v>15808</v>
      </c>
      <c r="D19" s="80">
        <f t="shared" si="0"/>
        <v>2.481008256895297E-3</v>
      </c>
      <c r="E19" s="45">
        <v>14127</v>
      </c>
      <c r="F19" s="80">
        <f t="shared" si="1"/>
        <v>2.0078010468279834E-3</v>
      </c>
      <c r="H19" s="42"/>
      <c r="I19" s="42"/>
    </row>
    <row r="20" spans="1:9" s="1" customFormat="1" ht="17.100000000000001" customHeight="1" x14ac:dyDescent="0.2">
      <c r="A20" s="68" t="s">
        <v>6</v>
      </c>
      <c r="B20" s="11" t="s">
        <v>47</v>
      </c>
      <c r="C20" s="45">
        <v>2608038</v>
      </c>
      <c r="D20" s="80">
        <f t="shared" si="0"/>
        <v>0.40932210351067155</v>
      </c>
      <c r="E20" s="45">
        <v>3333084</v>
      </c>
      <c r="F20" s="80">
        <f t="shared" si="1"/>
        <v>0.47371483997774488</v>
      </c>
      <c r="H20" s="42"/>
      <c r="I20" s="42"/>
    </row>
    <row r="21" spans="1:9" s="1" customFormat="1" ht="17.100000000000001" customHeight="1" x14ac:dyDescent="0.2">
      <c r="A21" s="68" t="s">
        <v>7</v>
      </c>
      <c r="B21" s="11" t="s">
        <v>48</v>
      </c>
      <c r="C21" s="45">
        <v>29784363</v>
      </c>
      <c r="D21" s="80">
        <f t="shared" si="0"/>
        <v>4.674547730855692</v>
      </c>
      <c r="E21" s="45">
        <v>33775257</v>
      </c>
      <c r="F21" s="80">
        <f t="shared" si="1"/>
        <v>4.800311202766629</v>
      </c>
      <c r="H21" s="42"/>
      <c r="I21" s="42"/>
    </row>
    <row r="22" spans="1:9" s="1" customFormat="1" ht="17.100000000000001" customHeight="1" x14ac:dyDescent="0.2">
      <c r="A22" s="68" t="s">
        <v>8</v>
      </c>
      <c r="B22" s="11" t="s">
        <v>49</v>
      </c>
      <c r="C22" s="45">
        <v>22816164</v>
      </c>
      <c r="D22" s="80">
        <f t="shared" si="0"/>
        <v>3.5809141747645006</v>
      </c>
      <c r="E22" s="45">
        <v>25157977</v>
      </c>
      <c r="F22" s="80">
        <f t="shared" si="1"/>
        <v>3.5755795679673201</v>
      </c>
      <c r="H22" s="42"/>
      <c r="I22" s="42"/>
    </row>
    <row r="23" spans="1:9" s="1" customFormat="1" ht="17.100000000000001" customHeight="1" x14ac:dyDescent="0.2">
      <c r="A23" s="68" t="s">
        <v>9</v>
      </c>
      <c r="B23" s="11" t="s">
        <v>50</v>
      </c>
      <c r="C23" s="45">
        <v>279495319</v>
      </c>
      <c r="D23" s="80">
        <f t="shared" si="0"/>
        <v>43.865776455123033</v>
      </c>
      <c r="E23" s="45">
        <v>308184712</v>
      </c>
      <c r="F23" s="80">
        <f t="shared" si="1"/>
        <v>43.800777756776426</v>
      </c>
      <c r="H23" s="42"/>
      <c r="I23" s="42"/>
    </row>
    <row r="24" spans="1:9" s="1" customFormat="1" ht="17.100000000000001" customHeight="1" x14ac:dyDescent="0.2">
      <c r="A24" s="68" t="s">
        <v>10</v>
      </c>
      <c r="B24" s="11" t="s">
        <v>51</v>
      </c>
      <c r="C24" s="45">
        <v>21571</v>
      </c>
      <c r="D24" s="80">
        <f t="shared" si="0"/>
        <v>3.3854902017641979E-3</v>
      </c>
      <c r="E24" s="45">
        <v>77114</v>
      </c>
      <c r="F24" s="80">
        <f t="shared" si="1"/>
        <v>1.0959833646569909E-2</v>
      </c>
      <c r="H24" s="42"/>
      <c r="I24" s="42"/>
    </row>
    <row r="25" spans="1:9" s="1" customFormat="1" ht="17.100000000000001" customHeight="1" x14ac:dyDescent="0.2">
      <c r="A25" s="68" t="s">
        <v>11</v>
      </c>
      <c r="B25" s="11" t="s">
        <v>52</v>
      </c>
      <c r="C25" s="45">
        <v>35395</v>
      </c>
      <c r="D25" s="80">
        <f t="shared" si="0"/>
        <v>5.5551168555673727E-3</v>
      </c>
      <c r="E25" s="45">
        <v>37764</v>
      </c>
      <c r="F25" s="80">
        <f t="shared" si="1"/>
        <v>5.3672116325059792E-3</v>
      </c>
      <c r="H25" s="42"/>
      <c r="I25" s="42"/>
    </row>
    <row r="26" spans="1:9" s="1" customFormat="1" ht="17.100000000000001" customHeight="1" x14ac:dyDescent="0.2">
      <c r="A26" s="68" t="s">
        <v>12</v>
      </c>
      <c r="B26" s="11" t="s">
        <v>53</v>
      </c>
      <c r="C26" s="45">
        <v>9374132</v>
      </c>
      <c r="D26" s="80">
        <f t="shared" si="0"/>
        <v>1.4712360129824407</v>
      </c>
      <c r="E26" s="45">
        <v>10558303</v>
      </c>
      <c r="F26" s="80">
        <f t="shared" si="1"/>
        <v>1.5005996896812515</v>
      </c>
      <c r="H26" s="42"/>
      <c r="I26" s="42"/>
    </row>
    <row r="27" spans="1:9" s="1" customFormat="1" ht="17.100000000000001" customHeight="1" x14ac:dyDescent="0.2">
      <c r="A27" s="68" t="s">
        <v>13</v>
      </c>
      <c r="B27" s="11" t="s">
        <v>54</v>
      </c>
      <c r="C27" s="45">
        <v>3604048</v>
      </c>
      <c r="D27" s="80">
        <f t="shared" si="0"/>
        <v>0.56564226001056306</v>
      </c>
      <c r="E27" s="45">
        <v>4206789</v>
      </c>
      <c r="F27" s="80">
        <f t="shared" si="1"/>
        <v>0.59789023557616239</v>
      </c>
      <c r="H27" s="42"/>
      <c r="I27" s="42"/>
    </row>
    <row r="28" spans="1:9" s="1" customFormat="1" ht="17.100000000000001" customHeight="1" x14ac:dyDescent="0.2">
      <c r="A28" s="68" t="s">
        <v>14</v>
      </c>
      <c r="B28" s="11" t="s">
        <v>55</v>
      </c>
      <c r="C28" s="45">
        <v>512755</v>
      </c>
      <c r="D28" s="80">
        <f t="shared" si="0"/>
        <v>8.0475037244708239E-2</v>
      </c>
      <c r="E28" s="45">
        <v>530674</v>
      </c>
      <c r="F28" s="80">
        <f t="shared" si="1"/>
        <v>7.5422086269157876E-2</v>
      </c>
      <c r="H28" s="42"/>
      <c r="I28" s="42"/>
    </row>
    <row r="29" spans="1:9" s="1" customFormat="1" ht="17.100000000000001" customHeight="1" x14ac:dyDescent="0.2">
      <c r="A29" s="68" t="s">
        <v>15</v>
      </c>
      <c r="B29" s="11" t="s">
        <v>56</v>
      </c>
      <c r="C29" s="45">
        <v>5982418</v>
      </c>
      <c r="D29" s="80">
        <f t="shared" si="0"/>
        <v>0.93891880403587091</v>
      </c>
      <c r="E29" s="45">
        <v>8690991</v>
      </c>
      <c r="F29" s="80">
        <f t="shared" si="1"/>
        <v>1.2352078167886023</v>
      </c>
      <c r="H29" s="42"/>
      <c r="I29" s="42"/>
    </row>
    <row r="30" spans="1:9" s="1" customFormat="1" ht="17.100000000000001" customHeight="1" x14ac:dyDescent="0.2">
      <c r="A30" s="68" t="s">
        <v>16</v>
      </c>
      <c r="B30" s="11" t="s">
        <v>57</v>
      </c>
      <c r="C30" s="45">
        <v>149369</v>
      </c>
      <c r="D30" s="80">
        <f t="shared" si="0"/>
        <v>2.3442922717876621E-2</v>
      </c>
      <c r="E30" s="45">
        <v>187265</v>
      </c>
      <c r="F30" s="80">
        <f t="shared" si="1"/>
        <v>2.6615053658543379E-2</v>
      </c>
      <c r="H30" s="42"/>
      <c r="I30" s="42"/>
    </row>
    <row r="31" spans="1:9" s="1" customFormat="1" ht="17.100000000000001" customHeight="1" x14ac:dyDescent="0.2">
      <c r="A31" s="68" t="s">
        <v>17</v>
      </c>
      <c r="B31" s="11" t="s">
        <v>58</v>
      </c>
      <c r="C31" s="45">
        <v>2633368</v>
      </c>
      <c r="D31" s="80">
        <f t="shared" si="0"/>
        <v>0.41329755512676208</v>
      </c>
      <c r="E31" s="45">
        <v>3293538</v>
      </c>
      <c r="F31" s="80">
        <f t="shared" si="1"/>
        <v>0.46809436144742295</v>
      </c>
      <c r="H31" s="42"/>
      <c r="I31" s="42"/>
    </row>
    <row r="32" spans="1:9" s="1" customFormat="1" ht="17.100000000000001" customHeight="1" x14ac:dyDescent="0.2">
      <c r="A32" s="69" t="s">
        <v>23</v>
      </c>
      <c r="B32" s="5" t="s">
        <v>59</v>
      </c>
      <c r="C32" s="46">
        <f>SUM(C14:C31)-3</f>
        <v>490554047</v>
      </c>
      <c r="D32" s="81">
        <f t="shared" si="0"/>
        <v>76.990678204732006</v>
      </c>
      <c r="E32" s="46">
        <f>SUM(E14:E31)-3</f>
        <v>547842698</v>
      </c>
      <c r="F32" s="81">
        <f t="shared" si="1"/>
        <v>77.862188896543273</v>
      </c>
      <c r="H32" s="42"/>
      <c r="I32" s="42"/>
    </row>
    <row r="33" spans="1:9" s="1" customFormat="1" ht="17.100000000000001" customHeight="1" x14ac:dyDescent="0.2">
      <c r="A33" s="70" t="s">
        <v>22</v>
      </c>
      <c r="B33" s="3" t="s">
        <v>60</v>
      </c>
      <c r="C33" s="47">
        <f>123844503+2496549</f>
        <v>126341052</v>
      </c>
      <c r="D33" s="80">
        <f t="shared" si="0"/>
        <v>19.828769812553016</v>
      </c>
      <c r="E33" s="47">
        <f>131764573+2904169</f>
        <v>134668742</v>
      </c>
      <c r="F33" s="80">
        <f t="shared" si="1"/>
        <v>19.139806127458598</v>
      </c>
      <c r="H33" s="42"/>
      <c r="I33" s="42"/>
    </row>
    <row r="34" spans="1:9" s="1" customFormat="1" ht="17.100000000000001" customHeight="1" x14ac:dyDescent="0.2">
      <c r="A34" s="70" t="s">
        <v>20</v>
      </c>
      <c r="B34" s="4" t="s">
        <v>61</v>
      </c>
      <c r="C34" s="47">
        <v>346560</v>
      </c>
      <c r="D34" s="80">
        <f t="shared" si="0"/>
        <v>5.4391334862704588E-2</v>
      </c>
      <c r="E34" s="47">
        <v>211254</v>
      </c>
      <c r="F34" s="80">
        <f t="shared" si="1"/>
        <v>3.002449227341961E-2</v>
      </c>
      <c r="H34" s="42"/>
      <c r="I34" s="42"/>
    </row>
    <row r="35" spans="1:9" s="1" customFormat="1" ht="17.100000000000001" customHeight="1" x14ac:dyDescent="0.2">
      <c r="A35" s="70" t="s">
        <v>21</v>
      </c>
      <c r="B35" s="14" t="s">
        <v>62</v>
      </c>
      <c r="C35" s="47">
        <v>19918657</v>
      </c>
      <c r="D35" s="80">
        <f t="shared" si="0"/>
        <v>3.1261609617450219</v>
      </c>
      <c r="E35" s="47">
        <v>20882876</v>
      </c>
      <c r="F35" s="80">
        <f t="shared" si="1"/>
        <v>2.9679804837247095</v>
      </c>
      <c r="H35" s="42"/>
      <c r="I35" s="42"/>
    </row>
    <row r="36" spans="1:9" s="1" customFormat="1" ht="17.100000000000001" customHeight="1" x14ac:dyDescent="0.2">
      <c r="A36" s="68" t="s">
        <v>19</v>
      </c>
      <c r="B36" s="14" t="s">
        <v>63</v>
      </c>
      <c r="C36" s="47">
        <v>0</v>
      </c>
      <c r="D36" s="80">
        <f t="shared" si="0"/>
        <v>0</v>
      </c>
      <c r="E36" s="47">
        <v>0</v>
      </c>
      <c r="F36" s="80">
        <f t="shared" si="1"/>
        <v>0</v>
      </c>
      <c r="H36" s="42"/>
      <c r="I36" s="42"/>
    </row>
    <row r="37" spans="1:9" s="1" customFormat="1" ht="17.100000000000001" customHeight="1" x14ac:dyDescent="0.2">
      <c r="A37" s="69" t="s">
        <v>18</v>
      </c>
      <c r="B37" s="6" t="s">
        <v>64</v>
      </c>
      <c r="C37" s="48">
        <f>SUM(C33:C36)-2</f>
        <v>146606267</v>
      </c>
      <c r="D37" s="83">
        <f t="shared" si="0"/>
        <v>23.009321795267994</v>
      </c>
      <c r="E37" s="48">
        <f>SUM(E33:E36)</f>
        <v>155762872</v>
      </c>
      <c r="F37" s="83">
        <f t="shared" si="1"/>
        <v>22.137811103456727</v>
      </c>
    </row>
    <row r="38" spans="1:9" s="1" customFormat="1" ht="17.100000000000001" customHeight="1" x14ac:dyDescent="0.2">
      <c r="A38" s="74" t="s">
        <v>24</v>
      </c>
      <c r="B38" s="75" t="s">
        <v>65</v>
      </c>
      <c r="C38" s="88">
        <f>C32+C37</f>
        <v>637160314</v>
      </c>
      <c r="D38" s="76">
        <f>D32+D37</f>
        <v>100</v>
      </c>
      <c r="E38" s="88">
        <f>E32+E37</f>
        <v>703605570</v>
      </c>
      <c r="F38" s="76">
        <f>F32+F37</f>
        <v>100</v>
      </c>
    </row>
    <row r="40" spans="1:9" x14ac:dyDescent="0.25">
      <c r="B40" s="34"/>
      <c r="C40" s="35"/>
      <c r="E40" s="35"/>
    </row>
    <row r="41" spans="1:9" x14ac:dyDescent="0.25">
      <c r="A41" s="77" t="s">
        <v>70</v>
      </c>
      <c r="B41" s="34"/>
      <c r="C41" s="35"/>
      <c r="E41" s="35"/>
    </row>
    <row r="42" spans="1:9" x14ac:dyDescent="0.25">
      <c r="C42" s="36"/>
      <c r="E42" s="36"/>
    </row>
    <row r="43" spans="1:9" x14ac:dyDescent="0.25">
      <c r="C43" s="36"/>
      <c r="E43" s="36"/>
    </row>
    <row r="51" spans="3:6" x14ac:dyDescent="0.25">
      <c r="C51" s="42"/>
      <c r="D51" s="42"/>
      <c r="E51" s="42"/>
      <c r="F51" s="42"/>
    </row>
    <row r="52" spans="3:6" x14ac:dyDescent="0.25">
      <c r="C52" s="42"/>
      <c r="D52" s="42"/>
      <c r="E52" s="42"/>
      <c r="F52" s="42"/>
    </row>
    <row r="53" spans="3:6" x14ac:dyDescent="0.25">
      <c r="C53" s="42"/>
      <c r="D53" s="42"/>
      <c r="E53" s="42"/>
      <c r="F53" s="42"/>
    </row>
    <row r="54" spans="3:6" x14ac:dyDescent="0.25">
      <c r="C54" s="42"/>
      <c r="D54" s="42"/>
      <c r="E54" s="42"/>
      <c r="F54" s="42"/>
    </row>
    <row r="55" spans="3:6" x14ac:dyDescent="0.25">
      <c r="C55" s="42"/>
      <c r="D55" s="42"/>
      <c r="E55" s="42"/>
      <c r="F55" s="42"/>
    </row>
    <row r="56" spans="3:6" x14ac:dyDescent="0.25">
      <c r="C56" s="44"/>
      <c r="D56" s="42"/>
      <c r="E56" s="44"/>
      <c r="F56" s="42"/>
    </row>
    <row r="57" spans="3:6" x14ac:dyDescent="0.25">
      <c r="C57" s="44"/>
      <c r="D57" s="42"/>
      <c r="E57" s="44"/>
      <c r="F57" s="42"/>
    </row>
    <row r="58" spans="3:6" x14ac:dyDescent="0.25">
      <c r="C58" s="44"/>
      <c r="D58" s="42"/>
      <c r="E58" s="44"/>
      <c r="F58" s="42"/>
    </row>
    <row r="59" spans="3:6" x14ac:dyDescent="0.25">
      <c r="C59" s="44"/>
      <c r="D59" s="42"/>
      <c r="E59" s="44"/>
      <c r="F59" s="42"/>
    </row>
    <row r="60" spans="3:6" x14ac:dyDescent="0.25">
      <c r="C60" s="44"/>
      <c r="D60" s="42"/>
      <c r="E60" s="44"/>
      <c r="F60" s="42"/>
    </row>
    <row r="61" spans="3:6" x14ac:dyDescent="0.25">
      <c r="C61" s="44"/>
      <c r="D61" s="42"/>
      <c r="E61" s="44"/>
      <c r="F61" s="42"/>
    </row>
    <row r="62" spans="3:6" x14ac:dyDescent="0.25">
      <c r="C62" s="44"/>
      <c r="D62" s="42"/>
      <c r="E62" s="44"/>
      <c r="F62" s="42"/>
    </row>
    <row r="63" spans="3:6" x14ac:dyDescent="0.25">
      <c r="C63" s="44"/>
      <c r="D63" s="42"/>
      <c r="E63" s="44"/>
      <c r="F63" s="42"/>
    </row>
    <row r="64" spans="3:6" x14ac:dyDescent="0.25">
      <c r="C64" s="44"/>
      <c r="D64" s="42"/>
      <c r="E64" s="44"/>
      <c r="F64" s="42"/>
    </row>
    <row r="65" spans="3:6" x14ac:dyDescent="0.25">
      <c r="C65" s="44"/>
      <c r="D65" s="42"/>
      <c r="E65" s="44"/>
      <c r="F65" s="42"/>
    </row>
    <row r="66" spans="3:6" x14ac:dyDescent="0.25">
      <c r="C66" s="44"/>
      <c r="D66" s="42"/>
      <c r="E66" s="44"/>
      <c r="F66" s="42"/>
    </row>
    <row r="67" spans="3:6" x14ac:dyDescent="0.25">
      <c r="C67" s="44"/>
      <c r="D67" s="42"/>
      <c r="E67" s="44"/>
      <c r="F67" s="42"/>
    </row>
    <row r="68" spans="3:6" x14ac:dyDescent="0.25">
      <c r="C68" s="44"/>
      <c r="D68" s="42"/>
      <c r="E68" s="44"/>
      <c r="F68" s="42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64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30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4" t="s">
        <v>37</v>
      </c>
      <c r="H8" s="94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17089219</v>
      </c>
      <c r="D10" s="25">
        <f>C10/C$34*100</f>
        <v>6.3782345224571682</v>
      </c>
      <c r="E10" s="45"/>
      <c r="F10" s="25" t="e">
        <f>E10/E$34*100</f>
        <v>#DIV/0!</v>
      </c>
      <c r="G10" s="49">
        <f>E10-C10</f>
        <v>-17089219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4496282</v>
      </c>
      <c r="D11" s="25">
        <f t="shared" ref="D11:D33" si="0">C11/C$34*100</f>
        <v>1.6781539914201324</v>
      </c>
      <c r="E11" s="45"/>
      <c r="F11" s="25" t="e">
        <f t="shared" ref="F11:F33" si="1">E11/E$34*100</f>
        <v>#DIV/0!</v>
      </c>
      <c r="G11" s="49">
        <f t="shared" ref="G11:G33" si="2">E11-C11</f>
        <v>-4496282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28452891</v>
      </c>
      <c r="D12" s="25">
        <f t="shared" si="0"/>
        <v>10.619514656574468</v>
      </c>
      <c r="E12" s="45"/>
      <c r="F12" s="25" t="e">
        <f t="shared" si="1"/>
        <v>#DIV/0!</v>
      </c>
      <c r="G12" s="49">
        <f t="shared" si="2"/>
        <v>-28452891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e">
        <f t="shared" si="3"/>
        <v>#DIV/0!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8869</v>
      </c>
      <c r="D15" s="25">
        <f t="shared" si="0"/>
        <v>3.3101900080789314E-3</v>
      </c>
      <c r="E15" s="45"/>
      <c r="F15" s="25" t="e">
        <f t="shared" si="1"/>
        <v>#DIV/0!</v>
      </c>
      <c r="G15" s="49">
        <f t="shared" si="2"/>
        <v>-8869</v>
      </c>
      <c r="H15" s="25">
        <f t="shared" si="3"/>
        <v>-1</v>
      </c>
      <c r="I15" s="26" t="e">
        <f t="shared" si="4"/>
        <v>#DIV/0!</v>
      </c>
    </row>
    <row r="16" spans="1:9" s="1" customFormat="1" ht="17.100000000000001" customHeight="1" x14ac:dyDescent="0.2">
      <c r="A16" s="18" t="s">
        <v>6</v>
      </c>
      <c r="B16" s="11" t="s">
        <v>47</v>
      </c>
      <c r="C16" s="45">
        <v>1948920</v>
      </c>
      <c r="D16" s="25">
        <f t="shared" si="0"/>
        <v>0.72739829862951744</v>
      </c>
      <c r="E16" s="45"/>
      <c r="F16" s="25" t="e">
        <f t="shared" si="1"/>
        <v>#DIV/0!</v>
      </c>
      <c r="G16" s="49">
        <f t="shared" si="2"/>
        <v>-1948920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12819500</v>
      </c>
      <c r="D17" s="25">
        <f t="shared" si="0"/>
        <v>4.7846409751457726</v>
      </c>
      <c r="E17" s="45"/>
      <c r="F17" s="25" t="e">
        <f t="shared" si="1"/>
        <v>#DIV/0!</v>
      </c>
      <c r="G17" s="49">
        <f t="shared" si="2"/>
        <v>-12819500</v>
      </c>
      <c r="H17" s="25">
        <f t="shared" si="3"/>
        <v>-1</v>
      </c>
      <c r="I17" s="26" t="e">
        <f t="shared" si="4"/>
        <v>#DIV/0!</v>
      </c>
    </row>
    <row r="18" spans="1:9" s="1" customFormat="1" ht="17.100000000000001" customHeight="1" x14ac:dyDescent="0.2">
      <c r="A18" s="18" t="s">
        <v>8</v>
      </c>
      <c r="B18" s="11" t="s">
        <v>49</v>
      </c>
      <c r="C18" s="45">
        <v>10975436</v>
      </c>
      <c r="D18" s="25">
        <f t="shared" si="0"/>
        <v>4.0963782367245232</v>
      </c>
      <c r="E18" s="45"/>
      <c r="F18" s="25" t="e">
        <f t="shared" si="1"/>
        <v>#DIV/0!</v>
      </c>
      <c r="G18" s="49">
        <f t="shared" si="2"/>
        <v>-10975436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123767556</v>
      </c>
      <c r="D19" s="25">
        <f t="shared" si="0"/>
        <v>46.19394826875066</v>
      </c>
      <c r="E19" s="45"/>
      <c r="F19" s="25" t="e">
        <f t="shared" si="1"/>
        <v>#DIV/0!</v>
      </c>
      <c r="G19" s="49">
        <f t="shared" si="2"/>
        <v>-123767556</v>
      </c>
      <c r="H19" s="25">
        <f t="shared" si="3"/>
        <v>-1</v>
      </c>
      <c r="I19" s="26" t="e">
        <f t="shared" si="4"/>
        <v>#DIV/0!</v>
      </c>
    </row>
    <row r="20" spans="1:9" s="1" customFormat="1" ht="17.100000000000001" customHeight="1" x14ac:dyDescent="0.2">
      <c r="A20" s="18" t="s">
        <v>10</v>
      </c>
      <c r="B20" s="11" t="s">
        <v>51</v>
      </c>
      <c r="C20" s="45">
        <v>15825</v>
      </c>
      <c r="D20" s="25">
        <f t="shared" si="0"/>
        <v>5.9063881923383799E-3</v>
      </c>
      <c r="E20" s="45"/>
      <c r="F20" s="25" t="e">
        <f t="shared" si="1"/>
        <v>#DIV/0!</v>
      </c>
      <c r="G20" s="49">
        <f t="shared" si="2"/>
        <v>-15825</v>
      </c>
      <c r="H20" s="25">
        <f t="shared" si="3"/>
        <v>-1</v>
      </c>
      <c r="I20" s="26" t="e">
        <f t="shared" si="4"/>
        <v>#DIV/0!</v>
      </c>
    </row>
    <row r="21" spans="1:9" s="1" customFormat="1" ht="17.100000000000001" customHeight="1" x14ac:dyDescent="0.2">
      <c r="A21" s="18" t="s">
        <v>11</v>
      </c>
      <c r="B21" s="11" t="s">
        <v>52</v>
      </c>
      <c r="C21" s="45">
        <v>11104</v>
      </c>
      <c r="D21" s="25">
        <f t="shared" si="0"/>
        <v>4.1443623688925983E-3</v>
      </c>
      <c r="E21" s="45"/>
      <c r="F21" s="25" t="e">
        <f t="shared" si="1"/>
        <v>#DIV/0!</v>
      </c>
      <c r="G21" s="49">
        <f t="shared" si="2"/>
        <v>-11104</v>
      </c>
      <c r="H21" s="25">
        <f t="shared" si="3"/>
        <v>-1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4019257</v>
      </c>
      <c r="D22" s="25">
        <f t="shared" si="0"/>
        <v>1.5001132440299132</v>
      </c>
      <c r="E22" s="45"/>
      <c r="F22" s="25" t="e">
        <f t="shared" si="1"/>
        <v>#DIV/0!</v>
      </c>
      <c r="G22" s="49">
        <f t="shared" si="2"/>
        <v>-4019257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5856295</v>
      </c>
      <c r="D23" s="25">
        <f t="shared" si="0"/>
        <v>2.1857536580632093</v>
      </c>
      <c r="E23" s="45"/>
      <c r="F23" s="25" t="e">
        <f t="shared" si="1"/>
        <v>#DIV/0!</v>
      </c>
      <c r="G23" s="49">
        <f t="shared" si="2"/>
        <v>-5856295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240775</v>
      </c>
      <c r="D24" s="25">
        <f t="shared" si="0"/>
        <v>8.9864809921660238E-2</v>
      </c>
      <c r="E24" s="45"/>
      <c r="F24" s="25" t="e">
        <f t="shared" si="1"/>
        <v>#DIV/0!</v>
      </c>
      <c r="G24" s="49">
        <f t="shared" si="2"/>
        <v>-240775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649462</v>
      </c>
      <c r="D25" s="25">
        <f t="shared" si="0"/>
        <v>0.24239966433949248</v>
      </c>
      <c r="E25" s="45"/>
      <c r="F25" s="25" t="e">
        <f t="shared" si="1"/>
        <v>#DIV/0!</v>
      </c>
      <c r="G25" s="49">
        <f t="shared" si="2"/>
        <v>-649462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996</v>
      </c>
      <c r="D26" s="25">
        <f t="shared" si="0"/>
        <v>3.717385554230032E-4</v>
      </c>
      <c r="E26" s="45"/>
      <c r="F26" s="25" t="e">
        <f t="shared" si="1"/>
        <v>#DIV/0!</v>
      </c>
      <c r="G26" s="49">
        <f t="shared" si="2"/>
        <v>-996</v>
      </c>
      <c r="H26" s="25">
        <f t="shared" si="3"/>
        <v>-1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557043</v>
      </c>
      <c r="D27" s="25">
        <f t="shared" si="0"/>
        <v>0.20790598406475502</v>
      </c>
      <c r="E27" s="45"/>
      <c r="F27" s="25" t="e">
        <f t="shared" si="1"/>
        <v>#DIV/0!</v>
      </c>
      <c r="G27" s="49">
        <f t="shared" si="2"/>
        <v>-557043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210909430</v>
      </c>
      <c r="D28" s="22">
        <f t="shared" si="0"/>
        <v>78.718038989245997</v>
      </c>
      <c r="E28" s="46">
        <f>SUM(E10:E27)</f>
        <v>0</v>
      </c>
      <c r="F28" s="41" t="e">
        <f t="shared" si="1"/>
        <v>#DIV/0!</v>
      </c>
      <c r="G28" s="50">
        <f t="shared" si="2"/>
        <v>-210909430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52704649</v>
      </c>
      <c r="D29" s="25">
        <f t="shared" si="0"/>
        <v>19.671034220217301</v>
      </c>
      <c r="E29" s="47"/>
      <c r="F29" s="25" t="e">
        <f t="shared" si="1"/>
        <v>#DIV/0!</v>
      </c>
      <c r="G29" s="49">
        <f t="shared" si="2"/>
        <v>-52704649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331210</v>
      </c>
      <c r="D30" s="25">
        <f t="shared" si="0"/>
        <v>0.1236179989374025</v>
      </c>
      <c r="E30" s="47"/>
      <c r="F30" s="25" t="e">
        <f t="shared" si="1"/>
        <v>#DIV/0!</v>
      </c>
      <c r="G30" s="49">
        <f t="shared" si="2"/>
        <v>-331210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3984950</v>
      </c>
      <c r="D31" s="25">
        <f t="shared" si="0"/>
        <v>1.487308791599294</v>
      </c>
      <c r="E31" s="47"/>
      <c r="F31" s="25" t="e">
        <f t="shared" si="1"/>
        <v>#DIV/0!</v>
      </c>
      <c r="G31" s="49">
        <f t="shared" si="2"/>
        <v>-3984950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0</v>
      </c>
      <c r="D32" s="25">
        <f t="shared" si="0"/>
        <v>0</v>
      </c>
      <c r="E32" s="47"/>
      <c r="F32" s="25" t="e">
        <f t="shared" si="1"/>
        <v>#DIV/0!</v>
      </c>
      <c r="G32" s="49">
        <f t="shared" si="2"/>
        <v>0</v>
      </c>
      <c r="H32" s="25" t="s">
        <v>27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57020809</v>
      </c>
      <c r="D33" s="23">
        <f t="shared" si="0"/>
        <v>21.281961010753996</v>
      </c>
      <c r="E33" s="48">
        <f>SUM(E29:E32)</f>
        <v>0</v>
      </c>
      <c r="F33" s="23" t="e">
        <f t="shared" si="1"/>
        <v>#DIV/0!</v>
      </c>
      <c r="G33" s="51">
        <f t="shared" si="2"/>
        <v>-57020809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267930239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-267930239</v>
      </c>
      <c r="H34" s="29"/>
      <c r="I34" s="28"/>
    </row>
    <row r="36" spans="1:9" x14ac:dyDescent="0.25">
      <c r="B36" s="34"/>
      <c r="C36" s="35"/>
      <c r="E36" s="35"/>
      <c r="G36" s="31"/>
    </row>
    <row r="37" spans="1:9" x14ac:dyDescent="0.25">
      <c r="B37" s="34"/>
      <c r="C37" s="35"/>
      <c r="E37" s="35"/>
    </row>
    <row r="38" spans="1:9" x14ac:dyDescent="0.25">
      <c r="C38" s="36"/>
      <c r="E38" s="36"/>
    </row>
    <row r="39" spans="1:9" x14ac:dyDescent="0.25">
      <c r="C39" s="36"/>
      <c r="E39" s="36"/>
    </row>
    <row r="47" spans="1:9" x14ac:dyDescent="0.25">
      <c r="C47" s="42"/>
      <c r="D47" s="42"/>
      <c r="E47" s="43"/>
      <c r="F47" s="43"/>
    </row>
    <row r="48" spans="1:9" x14ac:dyDescent="0.25">
      <c r="C48" s="42"/>
      <c r="D48" s="42"/>
      <c r="E48" s="43"/>
    </row>
    <row r="49" spans="3:5" x14ac:dyDescent="0.25">
      <c r="C49" s="42"/>
      <c r="D49" s="42"/>
      <c r="E49" s="43"/>
    </row>
    <row r="50" spans="3:5" x14ac:dyDescent="0.25">
      <c r="C50" s="42"/>
      <c r="D50" s="42"/>
      <c r="E50" s="43"/>
    </row>
    <row r="51" spans="3:5" x14ac:dyDescent="0.25">
      <c r="C51" s="42"/>
      <c r="D51" s="42"/>
      <c r="E51" s="43"/>
    </row>
    <row r="52" spans="3:5" x14ac:dyDescent="0.25">
      <c r="C52" s="44"/>
      <c r="D52" s="42"/>
      <c r="E52" s="43"/>
    </row>
    <row r="53" spans="3:5" x14ac:dyDescent="0.25">
      <c r="C53" s="44"/>
      <c r="D53" s="42"/>
      <c r="E53" s="43"/>
    </row>
    <row r="54" spans="3:5" x14ac:dyDescent="0.25">
      <c r="C54" s="44"/>
      <c r="D54" s="42"/>
      <c r="E54" s="43"/>
    </row>
    <row r="55" spans="3:5" x14ac:dyDescent="0.25">
      <c r="C55" s="44"/>
      <c r="D55" s="42"/>
      <c r="E55" s="43"/>
    </row>
    <row r="56" spans="3:5" x14ac:dyDescent="0.25">
      <c r="C56" s="44"/>
      <c r="D56" s="42"/>
      <c r="E56" s="43"/>
    </row>
    <row r="57" spans="3:5" x14ac:dyDescent="0.25">
      <c r="C57" s="44"/>
      <c r="D57" s="42"/>
      <c r="E57" s="43"/>
    </row>
    <row r="58" spans="3:5" x14ac:dyDescent="0.25">
      <c r="C58" s="44"/>
      <c r="D58" s="42"/>
      <c r="E58" s="43"/>
    </row>
    <row r="59" spans="3:5" x14ac:dyDescent="0.25">
      <c r="C59" s="44"/>
      <c r="D59" s="42"/>
      <c r="E59" s="43"/>
    </row>
    <row r="60" spans="3:5" x14ac:dyDescent="0.25">
      <c r="C60" s="44"/>
      <c r="D60" s="42"/>
      <c r="E60" s="43"/>
    </row>
    <row r="61" spans="3:5" x14ac:dyDescent="0.25">
      <c r="C61" s="44"/>
      <c r="D61" s="42"/>
      <c r="E61" s="43"/>
    </row>
    <row r="62" spans="3:5" x14ac:dyDescent="0.25">
      <c r="C62" s="44"/>
      <c r="D62" s="42"/>
      <c r="E62" s="43"/>
    </row>
    <row r="63" spans="3:5" x14ac:dyDescent="0.25">
      <c r="C63" s="44"/>
      <c r="D63" s="42"/>
      <c r="E63" s="43"/>
    </row>
    <row r="64" spans="3:5" x14ac:dyDescent="0.25">
      <c r="C64" s="44"/>
      <c r="D64" s="42"/>
      <c r="E64" s="43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43"/>
  <sheetViews>
    <sheetView showGridLines="0" showRuler="0" view="pageLayout" topLeftCell="A2" zoomScale="80" zoomScaleNormal="70" zoomScalePageLayoutView="80" workbookViewId="0">
      <selection activeCell="E39" sqref="E39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2" t="s">
        <v>68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5" t="s">
        <v>25</v>
      </c>
      <c r="E13" s="64" t="s">
        <v>72</v>
      </c>
      <c r="F13" s="71" t="s">
        <v>25</v>
      </c>
    </row>
    <row r="14" spans="1:6" s="1" customFormat="1" ht="16.5" customHeight="1" x14ac:dyDescent="0.25">
      <c r="A14" s="18" t="s">
        <v>0</v>
      </c>
      <c r="B14" s="11" t="s">
        <v>41</v>
      </c>
      <c r="C14" s="86">
        <v>19981461</v>
      </c>
      <c r="D14" s="79">
        <f>C14/C$38*100</f>
        <v>7.1594647153669015</v>
      </c>
      <c r="E14" s="86">
        <v>25308875</v>
      </c>
      <c r="F14" s="79">
        <f>E14/E$38*100</f>
        <v>8.6897793369183916</v>
      </c>
    </row>
    <row r="15" spans="1:6" s="1" customFormat="1" ht="17.100000000000001" customHeight="1" x14ac:dyDescent="0.25">
      <c r="A15" s="21" t="s">
        <v>1</v>
      </c>
      <c r="B15" s="11" t="s">
        <v>42</v>
      </c>
      <c r="C15" s="43">
        <v>2805171</v>
      </c>
      <c r="D15" s="80">
        <f t="shared" ref="D15:D37" si="0">C15/C$38*100</f>
        <v>1.0051078244513996</v>
      </c>
      <c r="E15" s="43">
        <v>2352981</v>
      </c>
      <c r="F15" s="80">
        <f t="shared" ref="F15:F37" si="1">E15/E$38*100</f>
        <v>0.80789389785051957</v>
      </c>
    </row>
    <row r="16" spans="1:6" s="1" customFormat="1" ht="17.100000000000001" customHeight="1" x14ac:dyDescent="0.25">
      <c r="A16" s="21" t="s">
        <v>2</v>
      </c>
      <c r="B16" s="11" t="s">
        <v>43</v>
      </c>
      <c r="C16" s="43">
        <v>20361349</v>
      </c>
      <c r="D16" s="80">
        <f t="shared" si="0"/>
        <v>7.2955806245985286</v>
      </c>
      <c r="E16" s="43">
        <v>20986163</v>
      </c>
      <c r="F16" s="80">
        <f t="shared" si="1"/>
        <v>7.2055800820305622</v>
      </c>
    </row>
    <row r="17" spans="1:6" s="1" customFormat="1" ht="17.100000000000001" customHeight="1" x14ac:dyDescent="0.25">
      <c r="A17" s="18" t="s">
        <v>3</v>
      </c>
      <c r="B17" s="11" t="s">
        <v>44</v>
      </c>
      <c r="C17" s="43">
        <v>25307</v>
      </c>
      <c r="D17" s="80">
        <f t="shared" si="0"/>
        <v>9.0676339208524432E-3</v>
      </c>
      <c r="E17" s="43">
        <v>4941</v>
      </c>
      <c r="F17" s="80">
        <f t="shared" si="1"/>
        <v>1.6964878803863769E-3</v>
      </c>
    </row>
    <row r="18" spans="1:6" s="1" customFormat="1" ht="17.100000000000001" customHeight="1" x14ac:dyDescent="0.25">
      <c r="A18" s="18" t="s">
        <v>4</v>
      </c>
      <c r="B18" s="11" t="s">
        <v>45</v>
      </c>
      <c r="C18" s="43">
        <v>1161.3599999999999</v>
      </c>
      <c r="D18" s="80">
        <f t="shared" si="0"/>
        <v>4.1612152093575659E-4</v>
      </c>
      <c r="E18" s="43">
        <v>3601</v>
      </c>
      <c r="F18" s="80">
        <f t="shared" si="1"/>
        <v>1.2364000925463151E-3</v>
      </c>
    </row>
    <row r="19" spans="1:6" s="1" customFormat="1" ht="17.100000000000001" customHeight="1" x14ac:dyDescent="0.25">
      <c r="A19" s="18" t="s">
        <v>5</v>
      </c>
      <c r="B19" s="11" t="s">
        <v>46</v>
      </c>
      <c r="C19" s="43">
        <v>606</v>
      </c>
      <c r="D19" s="80">
        <f t="shared" si="0"/>
        <v>2.171330523585008E-4</v>
      </c>
      <c r="E19" s="43">
        <v>2440</v>
      </c>
      <c r="F19" s="80">
        <f t="shared" si="1"/>
        <v>8.3777179278339607E-4</v>
      </c>
    </row>
    <row r="20" spans="1:6" s="1" customFormat="1" ht="16.5" customHeight="1" x14ac:dyDescent="0.25">
      <c r="A20" s="18" t="s">
        <v>6</v>
      </c>
      <c r="B20" s="11" t="s">
        <v>47</v>
      </c>
      <c r="C20" s="43">
        <v>559061</v>
      </c>
      <c r="D20" s="80">
        <f t="shared" si="0"/>
        <v>0.20031455674025717</v>
      </c>
      <c r="E20" s="43">
        <v>531372</v>
      </c>
      <c r="F20" s="80">
        <f t="shared" si="1"/>
        <v>0.18244609552249949</v>
      </c>
    </row>
    <row r="21" spans="1:6" s="1" customFormat="1" ht="17.100000000000001" customHeight="1" x14ac:dyDescent="0.25">
      <c r="A21" s="18" t="s">
        <v>7</v>
      </c>
      <c r="B21" s="11" t="s">
        <v>48</v>
      </c>
      <c r="C21" s="43">
        <v>7913450</v>
      </c>
      <c r="D21" s="80">
        <f t="shared" si="0"/>
        <v>2.8354316059181159</v>
      </c>
      <c r="E21" s="43">
        <v>8708072</v>
      </c>
      <c r="F21" s="80">
        <f t="shared" si="1"/>
        <v>2.9899086439044642</v>
      </c>
    </row>
    <row r="22" spans="1:6" s="1" customFormat="1" ht="16.5" customHeight="1" x14ac:dyDescent="0.25">
      <c r="A22" s="18" t="s">
        <v>8</v>
      </c>
      <c r="B22" s="11" t="s">
        <v>49</v>
      </c>
      <c r="C22" s="43">
        <v>17403153</v>
      </c>
      <c r="D22" s="80">
        <f t="shared" si="0"/>
        <v>6.2356431213729389</v>
      </c>
      <c r="E22" s="43">
        <v>18444733</v>
      </c>
      <c r="F22" s="80">
        <f t="shared" si="1"/>
        <v>6.3329823905004368</v>
      </c>
    </row>
    <row r="23" spans="1:6" s="1" customFormat="1" ht="16.5" customHeight="1" x14ac:dyDescent="0.25">
      <c r="A23" s="18" t="s">
        <v>9</v>
      </c>
      <c r="B23" s="11" t="s">
        <v>50</v>
      </c>
      <c r="C23" s="43">
        <v>177394682</v>
      </c>
      <c r="D23" s="80">
        <f t="shared" si="0"/>
        <v>63.561466625124766</v>
      </c>
      <c r="E23" s="43">
        <v>182938179</v>
      </c>
      <c r="F23" s="80">
        <f t="shared" si="1"/>
        <v>62.811658274327783</v>
      </c>
    </row>
    <row r="24" spans="1:6" s="1" customFormat="1" ht="16.5" customHeight="1" x14ac:dyDescent="0.25">
      <c r="A24" s="18" t="s">
        <v>10</v>
      </c>
      <c r="B24" s="11" t="s">
        <v>51</v>
      </c>
      <c r="C24" s="43">
        <v>162275</v>
      </c>
      <c r="D24" s="80">
        <f t="shared" si="0"/>
        <v>5.814400341827676E-2</v>
      </c>
      <c r="E24" s="43">
        <v>200189</v>
      </c>
      <c r="F24" s="80">
        <f t="shared" si="1"/>
        <v>6.8734712059637409E-2</v>
      </c>
    </row>
    <row r="25" spans="1:6" s="1" customFormat="1" ht="16.5" customHeight="1" x14ac:dyDescent="0.25">
      <c r="A25" s="18" t="s">
        <v>11</v>
      </c>
      <c r="B25" s="11" t="s">
        <v>52</v>
      </c>
      <c r="C25" s="43">
        <v>13472</v>
      </c>
      <c r="D25" s="80">
        <f t="shared" si="0"/>
        <v>4.8270899032569689E-3</v>
      </c>
      <c r="E25" s="43">
        <v>12004</v>
      </c>
      <c r="F25" s="80">
        <f t="shared" si="1"/>
        <v>4.1215625412179858E-3</v>
      </c>
    </row>
    <row r="26" spans="1:6" s="1" customFormat="1" ht="17.100000000000001" customHeight="1" x14ac:dyDescent="0.25">
      <c r="A26" s="18" t="s">
        <v>12</v>
      </c>
      <c r="B26" s="11" t="s">
        <v>53</v>
      </c>
      <c r="C26" s="43">
        <v>3136825</v>
      </c>
      <c r="D26" s="80">
        <f t="shared" si="0"/>
        <v>1.123941232614611</v>
      </c>
      <c r="E26" s="43">
        <v>3167824</v>
      </c>
      <c r="F26" s="80">
        <f t="shared" si="1"/>
        <v>1.0876695047960117</v>
      </c>
    </row>
    <row r="27" spans="1:6" s="1" customFormat="1" ht="17.100000000000001" customHeight="1" x14ac:dyDescent="0.25">
      <c r="A27" s="18" t="s">
        <v>13</v>
      </c>
      <c r="B27" s="11" t="s">
        <v>54</v>
      </c>
      <c r="C27" s="43">
        <v>3711531</v>
      </c>
      <c r="D27" s="80">
        <f t="shared" si="0"/>
        <v>1.3298614768204602</v>
      </c>
      <c r="E27" s="43">
        <v>2341301</v>
      </c>
      <c r="F27" s="80">
        <f t="shared" si="1"/>
        <v>0.80388358041621222</v>
      </c>
    </row>
    <row r="28" spans="1:6" s="1" customFormat="1" ht="17.100000000000001" customHeight="1" x14ac:dyDescent="0.25">
      <c r="A28" s="18" t="s">
        <v>14</v>
      </c>
      <c r="B28" s="11" t="s">
        <v>55</v>
      </c>
      <c r="C28" s="43">
        <v>16083</v>
      </c>
      <c r="D28" s="80">
        <f t="shared" si="0"/>
        <v>5.7626252163065494E-3</v>
      </c>
      <c r="E28" s="43">
        <v>400</v>
      </c>
      <c r="F28" s="80">
        <f t="shared" si="1"/>
        <v>1.3733963816121245E-4</v>
      </c>
    </row>
    <row r="29" spans="1:6" s="1" customFormat="1" ht="17.100000000000001" customHeight="1" x14ac:dyDescent="0.25">
      <c r="A29" s="18" t="s">
        <v>15</v>
      </c>
      <c r="B29" s="11" t="s">
        <v>56</v>
      </c>
      <c r="C29" s="43">
        <v>1704624</v>
      </c>
      <c r="D29" s="80">
        <f t="shared" si="0"/>
        <v>0.61077592779464873</v>
      </c>
      <c r="E29" s="43">
        <v>1676327</v>
      </c>
      <c r="F29" s="80">
        <f t="shared" si="1"/>
        <v>0.57556535904967698</v>
      </c>
    </row>
    <row r="30" spans="1:6" s="1" customFormat="1" ht="17.100000000000001" customHeight="1" x14ac:dyDescent="0.25">
      <c r="A30" s="18" t="s">
        <v>16</v>
      </c>
      <c r="B30" s="11" t="s">
        <v>57</v>
      </c>
      <c r="C30" s="43">
        <v>14065</v>
      </c>
      <c r="D30" s="80">
        <f t="shared" si="0"/>
        <v>5.0395649858454034E-3</v>
      </c>
      <c r="E30" s="43">
        <v>139979</v>
      </c>
      <c r="F30" s="80">
        <f t="shared" si="1"/>
        <v>4.8061663025420899E-2</v>
      </c>
    </row>
    <row r="31" spans="1:6" s="1" customFormat="1" ht="17.100000000000001" customHeight="1" x14ac:dyDescent="0.25">
      <c r="A31" s="18" t="s">
        <v>17</v>
      </c>
      <c r="B31" s="11" t="s">
        <v>58</v>
      </c>
      <c r="C31" s="43">
        <v>878775</v>
      </c>
      <c r="D31" s="80">
        <f t="shared" si="0"/>
        <v>0.31486979882234584</v>
      </c>
      <c r="E31" s="43">
        <v>1031504</v>
      </c>
      <c r="F31" s="80">
        <f t="shared" si="1"/>
        <v>0.35416596530460825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46">
        <f>SUM(C14:C31)-2</f>
        <v>256083049.36000001</v>
      </c>
      <c r="D32" s="81">
        <f t="shared" si="0"/>
        <v>91.755930965032078</v>
      </c>
      <c r="E32" s="46">
        <f>SUM(E14:E31)-2</f>
        <v>267850883</v>
      </c>
      <c r="F32" s="81">
        <f t="shared" si="1"/>
        <v>91.966358380953139</v>
      </c>
    </row>
    <row r="33" spans="1:6" s="1" customFormat="1" ht="17.100000000000001" customHeight="1" x14ac:dyDescent="0.2">
      <c r="A33" s="20" t="s">
        <v>22</v>
      </c>
      <c r="B33" s="3" t="s">
        <v>60</v>
      </c>
      <c r="C33" s="84">
        <v>20455170</v>
      </c>
      <c r="D33" s="80">
        <f t="shared" si="0"/>
        <v>7.3291971924291017</v>
      </c>
      <c r="E33" s="84">
        <v>20805259</v>
      </c>
      <c r="F33" s="80">
        <f t="shared" si="1"/>
        <v>7.1434668572757722</v>
      </c>
    </row>
    <row r="34" spans="1:6" s="1" customFormat="1" ht="17.100000000000001" customHeight="1" x14ac:dyDescent="0.2">
      <c r="A34" s="20" t="s">
        <v>20</v>
      </c>
      <c r="B34" s="4" t="s">
        <v>61</v>
      </c>
      <c r="C34" s="84">
        <v>44778</v>
      </c>
      <c r="D34" s="80">
        <f t="shared" si="0"/>
        <v>1.6044197720311796E-2</v>
      </c>
      <c r="E34" s="84">
        <v>21952</v>
      </c>
      <c r="F34" s="80">
        <f t="shared" si="1"/>
        <v>7.5371993422873405E-3</v>
      </c>
    </row>
    <row r="35" spans="1:6" s="1" customFormat="1" ht="17.100000000000001" customHeight="1" x14ac:dyDescent="0.2">
      <c r="A35" s="20" t="s">
        <v>21</v>
      </c>
      <c r="B35" s="14" t="s">
        <v>62</v>
      </c>
      <c r="C35" s="84">
        <v>2508551</v>
      </c>
      <c r="D35" s="80">
        <f t="shared" si="0"/>
        <v>0.89882728651315114</v>
      </c>
      <c r="E35" s="84">
        <v>2570671</v>
      </c>
      <c r="F35" s="80">
        <f t="shared" si="1"/>
        <v>0.88263756242880542</v>
      </c>
    </row>
    <row r="36" spans="1:6" s="1" customFormat="1" ht="17.100000000000001" customHeight="1" x14ac:dyDescent="0.2">
      <c r="A36" s="18" t="s">
        <v>19</v>
      </c>
      <c r="B36" s="14" t="s">
        <v>63</v>
      </c>
      <c r="C36" s="84">
        <v>0</v>
      </c>
      <c r="D36" s="80">
        <f t="shared" si="0"/>
        <v>0</v>
      </c>
      <c r="E36" s="84"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48">
        <f>SUM(C33:C36)+1</f>
        <v>23008500</v>
      </c>
      <c r="D37" s="73">
        <f t="shared" si="0"/>
        <v>8.2440690349679304</v>
      </c>
      <c r="E37" s="48">
        <f>SUM(E33:E36)-1</f>
        <v>23397881</v>
      </c>
      <c r="F37" s="73">
        <f t="shared" si="1"/>
        <v>8.0336412756977698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87">
        <f>C32+C37</f>
        <v>279091549.36000001</v>
      </c>
      <c r="D38" s="72">
        <f>D32+D37</f>
        <v>100.00000000000001</v>
      </c>
      <c r="E38" s="87">
        <f>(E32+E37)+1</f>
        <v>291248765</v>
      </c>
      <c r="F38" s="72">
        <f>F32+F37</f>
        <v>99.999999656650914</v>
      </c>
    </row>
    <row r="40" spans="1:6" x14ac:dyDescent="0.25">
      <c r="C40" s="35"/>
      <c r="E40" s="35"/>
    </row>
    <row r="41" spans="1:6" x14ac:dyDescent="0.25">
      <c r="A41" s="77" t="s">
        <v>67</v>
      </c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 D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31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4" t="s">
        <v>37</v>
      </c>
      <c r="H8" s="94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10622113.77</v>
      </c>
      <c r="D10" s="25">
        <f>C10/C$34*100</f>
        <v>7.612941218711601</v>
      </c>
      <c r="E10" s="45"/>
      <c r="F10" s="25" t="e">
        <f>E10/E$34*100</f>
        <v>#DIV/0!</v>
      </c>
      <c r="G10" s="49">
        <f>E10-C10</f>
        <v>-10622113.77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1303860.1000000001</v>
      </c>
      <c r="D11" s="25">
        <f t="shared" ref="D11:D33" si="0">C11/C$34*100</f>
        <v>0.9344854059799278</v>
      </c>
      <c r="E11" s="45"/>
      <c r="F11" s="25" t="e">
        <f t="shared" ref="F11:F33" si="1">E11/E$34*100</f>
        <v>#DIV/0!</v>
      </c>
      <c r="G11" s="49">
        <f t="shared" ref="G11:G33" si="2">E11-C11</f>
        <v>-1303860.1000000001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10700112.989999998</v>
      </c>
      <c r="D12" s="25">
        <f t="shared" si="0"/>
        <v>7.6688437904428923</v>
      </c>
      <c r="E12" s="45"/>
      <c r="F12" s="25" t="e">
        <f t="shared" si="1"/>
        <v>#DIV/0!</v>
      </c>
      <c r="G12" s="49">
        <f t="shared" si="2"/>
        <v>-10700112.989999998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s">
        <v>27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5583.7</v>
      </c>
      <c r="D15" s="25">
        <f t="shared" si="0"/>
        <v>4.0018757851169179E-3</v>
      </c>
      <c r="E15" s="45"/>
      <c r="F15" s="25" t="e">
        <f t="shared" si="1"/>
        <v>#DIV/0!</v>
      </c>
      <c r="G15" s="49">
        <f t="shared" si="2"/>
        <v>-5583.7</v>
      </c>
      <c r="H15" s="25">
        <f t="shared" si="3"/>
        <v>-1</v>
      </c>
      <c r="I15" s="26" t="e">
        <f t="shared" si="4"/>
        <v>#DIV/0!</v>
      </c>
    </row>
    <row r="16" spans="1:9" s="1" customFormat="1" ht="16.5" customHeight="1" x14ac:dyDescent="0.2">
      <c r="A16" s="18" t="s">
        <v>6</v>
      </c>
      <c r="B16" s="11" t="s">
        <v>47</v>
      </c>
      <c r="C16" s="45">
        <v>959428.42</v>
      </c>
      <c r="D16" s="25">
        <f t="shared" si="0"/>
        <v>0.687628877187346</v>
      </c>
      <c r="E16" s="45"/>
      <c r="F16" s="25" t="e">
        <f t="shared" si="1"/>
        <v>#DIV/0!</v>
      </c>
      <c r="G16" s="49">
        <f t="shared" si="2"/>
        <v>-959428.42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5272288.2799999993</v>
      </c>
      <c r="D17" s="25">
        <f t="shared" si="0"/>
        <v>3.7786848863455633</v>
      </c>
      <c r="E17" s="45"/>
      <c r="F17" s="25" t="e">
        <f t="shared" si="1"/>
        <v>#DIV/0!</v>
      </c>
      <c r="G17" s="49">
        <f t="shared" si="2"/>
        <v>-5272288.2799999993</v>
      </c>
      <c r="H17" s="25">
        <f t="shared" si="3"/>
        <v>-1</v>
      </c>
      <c r="I17" s="26" t="e">
        <f t="shared" si="4"/>
        <v>#DIV/0!</v>
      </c>
    </row>
    <row r="18" spans="1:9" s="1" customFormat="1" ht="16.5" customHeight="1" x14ac:dyDescent="0.2">
      <c r="A18" s="18" t="s">
        <v>8</v>
      </c>
      <c r="B18" s="11" t="s">
        <v>49</v>
      </c>
      <c r="C18" s="45">
        <v>6742852.8200000012</v>
      </c>
      <c r="D18" s="25">
        <f t="shared" si="0"/>
        <v>4.8326484988386422</v>
      </c>
      <c r="E18" s="45"/>
      <c r="F18" s="25" t="e">
        <f t="shared" si="1"/>
        <v>#DIV/0!</v>
      </c>
      <c r="G18" s="49">
        <f t="shared" si="2"/>
        <v>-6742852.8200000012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81031436.239999995</v>
      </c>
      <c r="D19" s="25">
        <f t="shared" si="0"/>
        <v>58.075781743664855</v>
      </c>
      <c r="E19" s="45"/>
      <c r="F19" s="25" t="e">
        <f t="shared" si="1"/>
        <v>#DIV/0!</v>
      </c>
      <c r="G19" s="49">
        <f t="shared" si="2"/>
        <v>-81031436.239999995</v>
      </c>
      <c r="H19" s="25">
        <f t="shared" si="3"/>
        <v>-1</v>
      </c>
      <c r="I19" s="26" t="e">
        <f t="shared" si="4"/>
        <v>#DIV/0!</v>
      </c>
    </row>
    <row r="20" spans="1:9" s="1" customFormat="1" ht="16.5" customHeight="1" x14ac:dyDescent="0.2">
      <c r="A20" s="18" t="s">
        <v>10</v>
      </c>
      <c r="B20" s="11" t="s">
        <v>51</v>
      </c>
      <c r="C20" s="45">
        <v>11921.19</v>
      </c>
      <c r="D20" s="25">
        <f t="shared" si="0"/>
        <v>8.5439979925099763E-3</v>
      </c>
      <c r="E20" s="45"/>
      <c r="F20" s="25" t="e">
        <f t="shared" si="1"/>
        <v>#DIV/0!</v>
      </c>
      <c r="G20" s="49">
        <f t="shared" si="2"/>
        <v>-11921.19</v>
      </c>
      <c r="H20" s="25">
        <f t="shared" si="3"/>
        <v>-1</v>
      </c>
      <c r="I20" s="26" t="e">
        <f t="shared" si="4"/>
        <v>#DIV/0!</v>
      </c>
    </row>
    <row r="21" spans="1:9" s="1" customFormat="1" ht="16.5" customHeight="1" x14ac:dyDescent="0.2">
      <c r="A21" s="18" t="s">
        <v>11</v>
      </c>
      <c r="B21" s="11" t="s">
        <v>52</v>
      </c>
      <c r="C21" s="45">
        <v>1349</v>
      </c>
      <c r="D21" s="25">
        <f t="shared" si="0"/>
        <v>9.6683747947108947E-4</v>
      </c>
      <c r="E21" s="45"/>
      <c r="F21" s="25" t="e">
        <f t="shared" si="1"/>
        <v>#DIV/0!</v>
      </c>
      <c r="G21" s="49">
        <f t="shared" si="2"/>
        <v>-1349</v>
      </c>
      <c r="H21" s="25" t="s">
        <v>27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1408534.5899999999</v>
      </c>
      <c r="D22" s="25">
        <f t="shared" si="0"/>
        <v>1.0095063252360594</v>
      </c>
      <c r="E22" s="45"/>
      <c r="F22" s="25" t="e">
        <f t="shared" si="1"/>
        <v>#DIV/0!</v>
      </c>
      <c r="G22" s="49">
        <f t="shared" si="2"/>
        <v>-1408534.5899999999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374355.72</v>
      </c>
      <c r="D23" s="25">
        <f t="shared" si="0"/>
        <v>0.26830329188316149</v>
      </c>
      <c r="E23" s="45"/>
      <c r="F23" s="25" t="e">
        <f t="shared" si="1"/>
        <v>#DIV/0!</v>
      </c>
      <c r="G23" s="49">
        <f t="shared" si="2"/>
        <v>-374355.72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60647.6</v>
      </c>
      <c r="D24" s="25">
        <f t="shared" si="0"/>
        <v>4.3466547605612187E-2</v>
      </c>
      <c r="E24" s="45"/>
      <c r="F24" s="25" t="e">
        <f t="shared" si="1"/>
        <v>#DIV/0!</v>
      </c>
      <c r="G24" s="49">
        <f t="shared" si="2"/>
        <v>-60647.6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535941.59000000008</v>
      </c>
      <c r="D25" s="25">
        <f t="shared" si="0"/>
        <v>0.38411298444724101</v>
      </c>
      <c r="E25" s="45"/>
      <c r="F25" s="25" t="e">
        <f t="shared" si="1"/>
        <v>#DIV/0!</v>
      </c>
      <c r="G25" s="49">
        <f t="shared" si="2"/>
        <v>-535941.59000000008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0</v>
      </c>
      <c r="D26" s="25">
        <f t="shared" si="0"/>
        <v>0</v>
      </c>
      <c r="E26" s="45"/>
      <c r="F26" s="25" t="e">
        <f t="shared" si="1"/>
        <v>#DIV/0!</v>
      </c>
      <c r="G26" s="49">
        <f t="shared" si="2"/>
        <v>0</v>
      </c>
      <c r="H26" s="25" t="s">
        <v>27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101078.1</v>
      </c>
      <c r="D27" s="25">
        <f t="shared" si="0"/>
        <v>7.2443362070961248E-2</v>
      </c>
      <c r="E27" s="45"/>
      <c r="F27" s="25" t="e">
        <f t="shared" si="1"/>
        <v>#DIV/0!</v>
      </c>
      <c r="G27" s="49">
        <f t="shared" si="2"/>
        <v>-101078.1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119131504.10999998</v>
      </c>
      <c r="D28" s="22">
        <f t="shared" si="0"/>
        <v>85.382359643670952</v>
      </c>
      <c r="E28" s="46">
        <f>SUM(E10:E27)</f>
        <v>0</v>
      </c>
      <c r="F28" s="41" t="e">
        <f t="shared" si="1"/>
        <v>#DIV/0!</v>
      </c>
      <c r="G28" s="50">
        <f t="shared" si="2"/>
        <v>-119131504.10999998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18251361.810000002</v>
      </c>
      <c r="D29" s="25">
        <f t="shared" si="0"/>
        <v>13.080875203332321</v>
      </c>
      <c r="E29" s="47"/>
      <c r="F29" s="25" t="e">
        <f t="shared" si="1"/>
        <v>#DIV/0!</v>
      </c>
      <c r="G29" s="49">
        <f t="shared" si="2"/>
        <v>-18251361.810000002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3057.6499999999996</v>
      </c>
      <c r="D30" s="25">
        <f t="shared" si="0"/>
        <v>2.1914385612340818E-3</v>
      </c>
      <c r="E30" s="47"/>
      <c r="F30" s="25" t="e">
        <f t="shared" si="1"/>
        <v>#DIV/0!</v>
      </c>
      <c r="G30" s="49">
        <f t="shared" si="2"/>
        <v>-3057.6499999999996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2024474.72</v>
      </c>
      <c r="D31" s="25">
        <f t="shared" si="0"/>
        <v>1.4509548076632612</v>
      </c>
      <c r="E31" s="47"/>
      <c r="F31" s="25" t="e">
        <f t="shared" si="1"/>
        <v>#DIV/0!</v>
      </c>
      <c r="G31" s="49">
        <f t="shared" si="2"/>
        <v>-2024474.72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116671.01000000001</v>
      </c>
      <c r="D32" s="25">
        <f t="shared" si="0"/>
        <v>8.3618906772235935E-2</v>
      </c>
      <c r="E32" s="47"/>
      <c r="F32" s="25" t="e">
        <f t="shared" si="1"/>
        <v>#DIV/0!</v>
      </c>
      <c r="G32" s="49">
        <f t="shared" si="2"/>
        <v>-116671.01000000001</v>
      </c>
      <c r="H32" s="25">
        <f t="shared" si="3"/>
        <v>-1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20395565.190000001</v>
      </c>
      <c r="D33" s="23">
        <f t="shared" si="0"/>
        <v>14.617640356329053</v>
      </c>
      <c r="E33" s="48">
        <f>SUM(E29:E32)</f>
        <v>0</v>
      </c>
      <c r="F33" s="23" t="e">
        <f t="shared" si="1"/>
        <v>#DIV/0!</v>
      </c>
      <c r="G33" s="51">
        <f t="shared" si="2"/>
        <v>-20395565.190000001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139527069.29999998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-139527069.29999998</v>
      </c>
      <c r="H34" s="29"/>
      <c r="I34" s="28"/>
    </row>
    <row r="36" spans="1:9" x14ac:dyDescent="0.25">
      <c r="B36" s="34"/>
      <c r="C36" s="35"/>
      <c r="E36" s="56"/>
      <c r="F36" s="43"/>
      <c r="G36" s="31"/>
    </row>
    <row r="37" spans="1:9" x14ac:dyDescent="0.25">
      <c r="B37" s="34"/>
      <c r="C37" s="35"/>
      <c r="E37" s="57"/>
    </row>
    <row r="38" spans="1:9" x14ac:dyDescent="0.25">
      <c r="C38" s="36"/>
      <c r="E38" s="36"/>
    </row>
    <row r="39" spans="1:9" x14ac:dyDescent="0.25">
      <c r="C39" s="36"/>
      <c r="E39" s="36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2025-12-05T14:00:51Z</cp:lastPrinted>
  <dcterms:created xsi:type="dcterms:W3CDTF">2018-01-08T12:56:16Z</dcterms:created>
  <dcterms:modified xsi:type="dcterms:W3CDTF">2025-12-12T11:30:58Z</dcterms:modified>
</cp:coreProperties>
</file>