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UGODIŠNJI\Jezici\EN EV UPLOAD 16920_\"/>
    </mc:Choice>
  </mc:AlternateContent>
  <xr:revisionPtr revIDLastSave="0" documentId="13_ncr:1_{F6E232A5-3E71-4F3E-B030-1DCE47E6C7AB}" xr6:coauthVersionLast="45" xr6:coauthVersionMax="45" xr10:uidLastSave="{00000000-0000-0000-0000-000000000000}"/>
  <bookViews>
    <workbookView xWindow="-108" yWindow="-108" windowWidth="23256" windowHeight="12576" tabRatio="431" xr2:uid="{00000000-000D-0000-FFFF-FFFF00000000}"/>
  </bookViews>
  <sheets>
    <sheet name="BiH" sheetId="23" r:id="rId1"/>
    <sheet name="FBiH" sheetId="24" r:id="rId2"/>
    <sheet name="RS" sheetId="25" r:id="rId3"/>
  </sheets>
  <calcPr calcId="181029"/>
</workbook>
</file>

<file path=xl/calcChain.xml><?xml version="1.0" encoding="utf-8"?>
<calcChain xmlns="http://schemas.openxmlformats.org/spreadsheetml/2006/main">
  <c r="C10" i="23" l="1"/>
  <c r="C28" i="23" s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E28" i="23" l="1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J28" i="24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J33" i="24"/>
  <c r="N33" i="24" s="1"/>
  <c r="C33" i="24"/>
  <c r="C28" i="24"/>
  <c r="O10" i="23" l="1"/>
  <c r="N10" i="23"/>
  <c r="O22" i="23"/>
  <c r="N22" i="23"/>
  <c r="H33" i="24"/>
  <c r="G33" i="24"/>
  <c r="H28" i="24"/>
  <c r="G28" i="24"/>
  <c r="G34" i="24" s="1"/>
  <c r="O33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O15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J34" i="24"/>
  <c r="E33" i="25"/>
  <c r="C33" i="25"/>
  <c r="L33" i="25"/>
  <c r="J33" i="25"/>
  <c r="L28" i="25"/>
  <c r="J28" i="25"/>
  <c r="E28" i="25"/>
  <c r="C28" i="25"/>
  <c r="L33" i="23"/>
  <c r="L28" i="23"/>
  <c r="E33" i="23"/>
  <c r="C33" i="23"/>
  <c r="M34" i="25"/>
  <c r="K34" i="25"/>
  <c r="F34" i="25"/>
  <c r="D34" i="25"/>
  <c r="L34" i="24"/>
  <c r="E34" i="24"/>
  <c r="C34" i="24"/>
  <c r="L34" i="25" l="1"/>
  <c r="N33" i="25"/>
  <c r="O33" i="25"/>
  <c r="J34" i="25"/>
  <c r="O28" i="25"/>
  <c r="N28" i="25"/>
  <c r="N34" i="25" s="1"/>
  <c r="E34" i="25"/>
  <c r="G33" i="25"/>
  <c r="H33" i="25"/>
  <c r="C34" i="25"/>
  <c r="H28" i="25"/>
  <c r="G28" i="25"/>
  <c r="G34" i="25" s="1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D20" i="24"/>
  <c r="D28" i="24"/>
  <c r="N33" i="23"/>
  <c r="O33" i="23"/>
  <c r="O28" i="23"/>
  <c r="N28" i="23"/>
  <c r="H33" i="23"/>
  <c r="G33" i="23"/>
  <c r="H28" i="23"/>
  <c r="G28" i="23"/>
  <c r="G34" i="23" s="1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I30" i="24" s="1"/>
  <c r="F28" i="24"/>
  <c r="F26" i="24"/>
  <c r="I26" i="24" s="1"/>
  <c r="F24" i="24"/>
  <c r="I24" i="24" s="1"/>
  <c r="F22" i="24"/>
  <c r="I22" i="24" s="1"/>
  <c r="F20" i="24"/>
  <c r="F18" i="24"/>
  <c r="I18" i="24" s="1"/>
  <c r="F16" i="24"/>
  <c r="F14" i="24"/>
  <c r="I14" i="24" s="1"/>
  <c r="F12" i="24"/>
  <c r="F31" i="24"/>
  <c r="I31" i="24" s="1"/>
  <c r="I29" i="24"/>
  <c r="I27" i="24"/>
  <c r="F25" i="24"/>
  <c r="F23" i="24"/>
  <c r="I23" i="24" s="1"/>
  <c r="F19" i="24"/>
  <c r="F17" i="24"/>
  <c r="I15" i="24"/>
  <c r="F13" i="24"/>
  <c r="I13" i="24" s="1"/>
  <c r="F11" i="24"/>
  <c r="I11" i="24" s="1"/>
  <c r="J34" i="23"/>
  <c r="E34" i="23"/>
  <c r="L34" i="23"/>
  <c r="M28" i="23" s="1"/>
  <c r="F34" i="24" l="1"/>
  <c r="I10" i="24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P30" i="23" s="1"/>
  <c r="K26" i="23"/>
  <c r="K22" i="23"/>
  <c r="K18" i="23"/>
  <c r="K14" i="23"/>
  <c r="K29" i="23"/>
  <c r="K25" i="23"/>
  <c r="K21" i="23"/>
  <c r="K17" i="23"/>
  <c r="K13" i="23"/>
  <c r="K32" i="23"/>
  <c r="P32" i="23" s="1"/>
  <c r="K10" i="23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10" i="23" l="1"/>
  <c r="P29" i="23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D20" i="23"/>
  <c r="I20" i="23" s="1"/>
  <c r="D16" i="23"/>
  <c r="D12" i="23"/>
  <c r="I12" i="23" s="1"/>
  <c r="D31" i="23"/>
  <c r="I31" i="23" s="1"/>
  <c r="D23" i="23"/>
  <c r="D19" i="23"/>
  <c r="D15" i="23"/>
  <c r="I15" i="23" s="1"/>
  <c r="D11" i="23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I19" i="23"/>
  <c r="I18" i="23"/>
  <c r="I16" i="23"/>
  <c r="I24" i="23"/>
  <c r="I11" i="23"/>
  <c r="I23" i="23"/>
  <c r="K34" i="23"/>
  <c r="I28" i="23" l="1"/>
  <c r="D34" i="23"/>
</calcChain>
</file>

<file path=xl/sharedStrings.xml><?xml version="1.0" encoding="utf-8"?>
<sst xmlns="http://schemas.openxmlformats.org/spreadsheetml/2006/main" count="285" uniqueCount="67">
  <si>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</si>
  <si>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</si>
  <si>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</si>
  <si>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</si>
  <si>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</si>
  <si>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</si>
  <si>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</si>
  <si>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</si>
  <si>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</si>
  <si>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</si>
  <si>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</si>
  <si>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</si>
  <si>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</si>
  <si>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</si>
  <si>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</si>
  <si>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</si>
  <si>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</si>
  <si>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</si>
  <si>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</si>
  <si>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</si>
  <si>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</si>
  <si>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</si>
  <si>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</si>
  <si>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</si>
  <si>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</si>
  <si>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</si>
  <si>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</si>
  <si>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I-VI-2019</t>
  </si>
  <si>
    <t>I-VI-2020</t>
  </si>
  <si>
    <t>NUMBER AND VALUE OF CLAIMS PAID PER INSURANCE CLASS IN BOSNIA AND HERCEGOVINA</t>
  </si>
  <si>
    <t>NUMBER AND VALUE OF CLAIMS PAID PER INSURANCE CLASS IN FEDERATION OF BOSNIA AND HERCEGOVINA</t>
  </si>
  <si>
    <t>NUMBER AND VALUE OF CLAIMS PAID PER INSURANCE CLASS IN REPUBLIC OF SRPSKA</t>
  </si>
  <si>
    <t>Code</t>
  </si>
  <si>
    <t>Share</t>
  </si>
  <si>
    <t>Change in share</t>
  </si>
  <si>
    <t>Number of claims paid</t>
  </si>
  <si>
    <t>Change in number of claims paid</t>
  </si>
  <si>
    <t>Relative (%)</t>
  </si>
  <si>
    <t>Absolute (number)</t>
  </si>
  <si>
    <t>Change in amount of claims paid</t>
  </si>
  <si>
    <t>Class of Insurance</t>
  </si>
  <si>
    <t>Accident insurance</t>
  </si>
  <si>
    <t>Health insurance</t>
  </si>
  <si>
    <t>Land motor vehicles insurance</t>
  </si>
  <si>
    <t>Railway rolling stock insurance</t>
  </si>
  <si>
    <t>Aircraft insurance</t>
  </si>
  <si>
    <t>Vessel insurance</t>
  </si>
  <si>
    <t xml:space="preserve">Goods in transit insurance </t>
  </si>
  <si>
    <t>Fire and other natural disasters insurance</t>
  </si>
  <si>
    <t>Other damage to property insurance</t>
  </si>
  <si>
    <t>Motor vehicle liability insurance</t>
  </si>
  <si>
    <t>Aircraft  liability insurance</t>
  </si>
  <si>
    <t>Vessel liability insurance</t>
  </si>
  <si>
    <t>General liability insurance</t>
  </si>
  <si>
    <t>Credit insurance</t>
  </si>
  <si>
    <t>Suretyship insurance</t>
  </si>
  <si>
    <t>Insurance against various financial losses</t>
  </si>
  <si>
    <t xml:space="preserve">Legal expenses insurance </t>
  </si>
  <si>
    <t>Assistance insurance</t>
  </si>
  <si>
    <t>NON-LIFE INSURANCE</t>
  </si>
  <si>
    <t>Life insurance</t>
  </si>
  <si>
    <t>Annuity insurance</t>
  </si>
  <si>
    <t>Additional insurance with life insurance</t>
  </si>
  <si>
    <t>Other types of life insurance</t>
  </si>
  <si>
    <t xml:space="preserve">LIFE INSURANCE </t>
  </si>
  <si>
    <t>NON-LIFE AND LIFE INSURANCE</t>
  </si>
  <si>
    <t>Value of claims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</si>
</sst>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\+#,##0.00_ ;\-#,##0.00\ "/>
    <numFmt numFmtId="166" formatCode="\+#,##0.00;\-#,##0.00"/>
    <numFmt numFmtId="167" formatCode="\+#,##0_ ;\-#,##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79">
    <xf numFmtId="0" fontId="0" fillId="0" borderId="0" xfId="0"/>
    <xf numFmtId="0" fontId="0" fillId="0" borderId="0" xfId="0" applyFill="1"/>
    <xf numFmtId="0" fontId="0" fillId="0" borderId="0" xfId="0" applyBorder="1"/>
    <xf numFmtId="166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5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5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4" fillId="2" borderId="2" xfId="0" applyNumberFormat="1" applyFont="1" applyFill="1" applyBorder="1"/>
    <xf numFmtId="166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166" fontId="4" fillId="0" borderId="1" xfId="0" applyNumberFormat="1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right" vertical="center"/>
    </xf>
    <xf numFmtId="165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/>
    <xf numFmtId="0" fontId="5" fillId="3" borderId="6" xfId="0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shrinkToFit="1"/>
    </xf>
    <xf numFmtId="49" fontId="4" fillId="0" borderId="16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4" fillId="0" borderId="0" xfId="6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 vertical="center"/>
    </xf>
    <xf numFmtId="167" fontId="5" fillId="3" borderId="5" xfId="6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13">
    <cellStyle name="Normal 2" xfId="10" xr:uid="{00000000-0005-0000-0000-000002000000}"/>
    <cellStyle name="Normal 2 2" xfId="12" xr:uid="{00000000-0005-0000-0000-000003000000}"/>
    <cellStyle name="Normal 3" xfId="11" xr:uid="{00000000-0005-0000-0000-000004000000}"/>
    <cellStyle name="Normalno" xfId="0" builtinId="0"/>
    <cellStyle name="Normalno 2" xfId="1" xr:uid="{00000000-0005-0000-0000-000005000000}"/>
    <cellStyle name="Normalno 2 2" xfId="5" xr:uid="{00000000-0005-0000-0000-000006000000}"/>
    <cellStyle name="Normalno 3" xfId="7" xr:uid="{00000000-0005-0000-0000-000007000000}"/>
    <cellStyle name="Obično 2" xfId="2" xr:uid="{00000000-0005-0000-0000-000008000000}"/>
    <cellStyle name="Obično 2 2" xfId="3" xr:uid="{00000000-0005-0000-0000-000009000000}"/>
    <cellStyle name="Obično 3" xfId="8" xr:uid="{00000000-0005-0000-0000-00000A000000}"/>
    <cellStyle name="Obično 4" xfId="4" xr:uid="{00000000-0005-0000-0000-00000B000000}"/>
    <cellStyle name="Obično 4 2" xfId="9" xr:uid="{00000000-0005-0000-0000-00000C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09375" defaultRowHeight="14.4" x14ac:dyDescent="0.3"/>
  <cols>
    <col min="1" max="1" width="8.44140625" customWidth="1"/>
    <col min="2" max="2" width="46.44140625" customWidth="1"/>
    <col min="3" max="8" width="12.33203125" customWidth="1"/>
    <col min="9" max="9" width="12.33203125" style="1" customWidth="1"/>
    <col min="10" max="10" width="15.44140625" customWidth="1"/>
    <col min="11" max="11" width="10" customWidth="1"/>
    <col min="12" max="12" width="15.44140625" customWidth="1"/>
    <col min="13" max="13" width="10" customWidth="1"/>
    <col min="14" max="14" width="16" customWidth="1"/>
    <col min="15" max="15" width="11.109375" customWidth="1"/>
    <col min="16" max="16" width="11.88671875" customWidth="1"/>
  </cols>
  <sheetData>
    <row r="1" spans="1:18" x14ac:dyDescent="0.3">
      <c r="B1" s="35"/>
    </row>
    <row r="3" spans="1:18" x14ac:dyDescent="0.3">
      <c r="E3" s="69" t="s">
        <v>29</v>
      </c>
      <c r="F3" s="13"/>
      <c r="G3" s="13"/>
      <c r="H3" s="13"/>
      <c r="I3" s="14"/>
      <c r="J3" s="13"/>
      <c r="K3" s="13"/>
      <c r="L3" s="13"/>
      <c r="M3" s="13"/>
    </row>
    <row r="4" spans="1:18" x14ac:dyDescent="0.3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3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" thickBot="1" x14ac:dyDescent="0.35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3">
      <c r="A7" s="21"/>
      <c r="B7" s="74" t="s">
        <v>40</v>
      </c>
      <c r="C7" s="74" t="s">
        <v>35</v>
      </c>
      <c r="D7" s="74"/>
      <c r="E7" s="74"/>
      <c r="F7" s="74"/>
      <c r="G7" s="74"/>
      <c r="H7" s="74"/>
      <c r="I7" s="74"/>
      <c r="J7" s="74" t="s">
        <v>66</v>
      </c>
      <c r="K7" s="74"/>
      <c r="L7" s="74"/>
      <c r="M7" s="74"/>
      <c r="N7" s="74"/>
      <c r="O7" s="74"/>
      <c r="P7" s="75"/>
    </row>
    <row r="8" spans="1:18" ht="38.25" customHeight="1" x14ac:dyDescent="0.3">
      <c r="A8" s="16" t="s">
        <v>32</v>
      </c>
      <c r="B8" s="77"/>
      <c r="C8" s="56" t="s">
        <v>35</v>
      </c>
      <c r="D8" s="56" t="s">
        <v>33</v>
      </c>
      <c r="E8" s="56" t="s">
        <v>35</v>
      </c>
      <c r="F8" s="56" t="s">
        <v>33</v>
      </c>
      <c r="G8" s="76" t="s">
        <v>36</v>
      </c>
      <c r="H8" s="76"/>
      <c r="I8" s="56" t="s">
        <v>34</v>
      </c>
      <c r="J8" s="56" t="s">
        <v>66</v>
      </c>
      <c r="K8" s="56" t="s">
        <v>33</v>
      </c>
      <c r="L8" s="56" t="s">
        <v>66</v>
      </c>
      <c r="M8" s="56" t="s">
        <v>33</v>
      </c>
      <c r="N8" s="76" t="s">
        <v>39</v>
      </c>
      <c r="O8" s="76"/>
      <c r="P8" s="18" t="s">
        <v>34</v>
      </c>
    </row>
    <row r="9" spans="1:18" ht="31.5" customHeight="1" thickBot="1" x14ac:dyDescent="0.35">
      <c r="A9" s="15"/>
      <c r="B9" s="78"/>
      <c r="C9" s="19" t="s">
        <v>28</v>
      </c>
      <c r="D9" s="19" t="s">
        <v>25</v>
      </c>
      <c r="E9" s="19" t="s">
        <v>28</v>
      </c>
      <c r="F9" s="19" t="s">
        <v>25</v>
      </c>
      <c r="G9" s="19" t="s">
        <v>38</v>
      </c>
      <c r="H9" s="19" t="s">
        <v>37</v>
      </c>
      <c r="I9" s="19" t="s">
        <v>25</v>
      </c>
      <c r="J9" s="19" t="s">
        <v>28</v>
      </c>
      <c r="K9" s="19" t="s">
        <v>25</v>
      </c>
      <c r="L9" s="19" t="s">
        <v>28</v>
      </c>
      <c r="M9" s="19" t="s">
        <v>25</v>
      </c>
      <c r="N9" s="19" t="s">
        <v>38</v>
      </c>
      <c r="O9" s="19" t="s">
        <v>37</v>
      </c>
      <c r="P9" s="17" t="s">
        <v>25</v>
      </c>
    </row>
    <row r="10" spans="1:18" x14ac:dyDescent="0.3">
      <c r="A10" s="63" t="s">
        <v>0</v>
      </c>
      <c r="B10" s="20" t="s">
        <v>41</v>
      </c>
      <c r="C10" s="59">
        <f>FBiH!C10+RS!C10</f>
        <v>8814</v>
      </c>
      <c r="D10" s="36">
        <f>C10/C$34*100</f>
        <v>13.58801220978633</v>
      </c>
      <c r="E10" s="59">
        <f>FBiH!E10+RS!E10</f>
        <v>7386</v>
      </c>
      <c r="F10" s="36">
        <f>E10/E$34*100</f>
        <v>12.035980836293714</v>
      </c>
      <c r="G10" s="34">
        <f>E10-C10</f>
        <v>-1428</v>
      </c>
      <c r="H10" s="3">
        <f>(E10-C10)/C10</f>
        <v>-0.16201497617426822</v>
      </c>
      <c r="I10" s="42">
        <f>F10-D10</f>
        <v>-1.5520313734926159</v>
      </c>
      <c r="J10" s="59">
        <f>FBiH!J10+RS!J10</f>
        <v>11775936.58</v>
      </c>
      <c r="K10" s="36">
        <f>J10/J$34*100</f>
        <v>8.079985950091265</v>
      </c>
      <c r="L10" s="59">
        <f>FBiH!L10+RS!L10</f>
        <v>10380228.59</v>
      </c>
      <c r="M10" s="36">
        <f>L10/L$34*100</f>
        <v>7.1727297553705922</v>
      </c>
      <c r="N10" s="34">
        <f>L10-J10</f>
        <v>-1395707.9900000002</v>
      </c>
      <c r="O10" s="3">
        <f>(L10-J10)/J10</f>
        <v>-0.11852203691130954</v>
      </c>
      <c r="P10" s="42">
        <f>M10-K10</f>
        <v>-0.90725619472067276</v>
      </c>
    </row>
    <row r="11" spans="1:18" x14ac:dyDescent="0.3">
      <c r="A11" s="64" t="s">
        <v>1</v>
      </c>
      <c r="B11" s="20" t="s">
        <v>42</v>
      </c>
      <c r="C11" s="59">
        <f>FBiH!C11+RS!C11</f>
        <v>10039</v>
      </c>
      <c r="D11" s="36">
        <f t="shared" ref="D11:F27" si="0">C11/C$34*100</f>
        <v>15.476520827552184</v>
      </c>
      <c r="E11" s="59">
        <f>FBiH!E11+RS!E11</f>
        <v>7273</v>
      </c>
      <c r="F11" s="36">
        <f t="shared" si="0"/>
        <v>11.851839780986213</v>
      </c>
      <c r="G11" s="34">
        <f t="shared" ref="G11:G27" si="1">E11-C11</f>
        <v>-2766</v>
      </c>
      <c r="H11" s="3">
        <f t="shared" ref="H11:H25" si="2">(E11-C11)/C11</f>
        <v>-0.27552545074210577</v>
      </c>
      <c r="I11" s="42">
        <f t="shared" ref="I11:I32" si="3">F11-D11</f>
        <v>-3.6246810465659713</v>
      </c>
      <c r="J11" s="59">
        <f>FBiH!J11+RS!J11</f>
        <v>2149672.06</v>
      </c>
      <c r="K11" s="36">
        <f t="shared" ref="K11:M11" si="4">J11/J$34*100</f>
        <v>1.4749841699728097</v>
      </c>
      <c r="L11" s="59">
        <f>FBiH!L11+RS!L11</f>
        <v>1627161.99</v>
      </c>
      <c r="M11" s="36">
        <f t="shared" si="4"/>
        <v>1.1243676496416179</v>
      </c>
      <c r="N11" s="34">
        <f t="shared" ref="N11:N26" si="5">L11-J11</f>
        <v>-522510.07000000007</v>
      </c>
      <c r="O11" s="3">
        <f t="shared" ref="O11:O31" si="6">(L11-J11)/J11</f>
        <v>-0.24306501429804137</v>
      </c>
      <c r="P11" s="42">
        <f t="shared" ref="P11:P32" si="7">M11-K11</f>
        <v>-0.35061652033119173</v>
      </c>
      <c r="R11" s="2"/>
    </row>
    <row r="12" spans="1:18" x14ac:dyDescent="0.3">
      <c r="A12" s="64" t="s">
        <v>2</v>
      </c>
      <c r="B12" s="20" t="s">
        <v>43</v>
      </c>
      <c r="C12" s="59">
        <f>FBiH!C12+RS!C12</f>
        <v>13441</v>
      </c>
      <c r="D12" s="36">
        <f t="shared" si="0"/>
        <v>20.72117904603336</v>
      </c>
      <c r="E12" s="59">
        <f>FBiH!E12+RS!E12</f>
        <v>13501</v>
      </c>
      <c r="F12" s="36">
        <f t="shared" si="0"/>
        <v>22.00078219209334</v>
      </c>
      <c r="G12" s="34">
        <f t="shared" si="1"/>
        <v>60</v>
      </c>
      <c r="H12" s="3">
        <f>(E12-C12)/C12</f>
        <v>4.4639535748828216E-3</v>
      </c>
      <c r="I12" s="42">
        <f>F12-D12</f>
        <v>1.2796031460599799</v>
      </c>
      <c r="J12" s="59">
        <f>FBiH!J12+RS!J12</f>
        <v>25222409.640000001</v>
      </c>
      <c r="K12" s="36">
        <f t="shared" ref="K12:M12" si="8">J12/J$34*100</f>
        <v>17.306200159465064</v>
      </c>
      <c r="L12" s="59">
        <f>FBiH!L12+RS!L12</f>
        <v>26288918.949999999</v>
      </c>
      <c r="M12" s="36">
        <f t="shared" si="8"/>
        <v>18.16562222635897</v>
      </c>
      <c r="N12" s="34">
        <f t="shared" si="5"/>
        <v>1066509.3099999987</v>
      </c>
      <c r="O12" s="3">
        <f t="shared" si="6"/>
        <v>4.2284195888589123E-2</v>
      </c>
      <c r="P12" s="42">
        <f t="shared" si="7"/>
        <v>0.85942206689390588</v>
      </c>
    </row>
    <row r="13" spans="1:18" x14ac:dyDescent="0.3">
      <c r="A13" s="64" t="s">
        <v>3</v>
      </c>
      <c r="B13" s="20" t="s">
        <v>44</v>
      </c>
      <c r="C13" s="59">
        <f>FBiH!C13+RS!C13</f>
        <v>0</v>
      </c>
      <c r="D13" s="36">
        <f t="shared" si="0"/>
        <v>0</v>
      </c>
      <c r="E13" s="59">
        <f>FBiH!E13+RS!E13</f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f>FBiH!J13+RS!J13</f>
        <v>0</v>
      </c>
      <c r="K13" s="36">
        <f t="shared" ref="K13" si="9">J13/J$34*100</f>
        <v>0</v>
      </c>
      <c r="L13" s="59">
        <f>FBiH!L13+RS!L13</f>
        <v>0</v>
      </c>
      <c r="M13" s="36">
        <f>L13/L$34*100</f>
        <v>0</v>
      </c>
      <c r="N13" s="34">
        <f t="shared" si="5"/>
        <v>0</v>
      </c>
      <c r="O13" s="3" t="s">
        <v>26</v>
      </c>
      <c r="P13" s="42">
        <f t="shared" si="7"/>
        <v>0</v>
      </c>
    </row>
    <row r="14" spans="1:18" x14ac:dyDescent="0.3">
      <c r="A14" s="64" t="s">
        <v>4</v>
      </c>
      <c r="B14" s="20" t="s">
        <v>45</v>
      </c>
      <c r="C14" s="59">
        <f>FBiH!C14+RS!C14</f>
        <v>0</v>
      </c>
      <c r="D14" s="36">
        <f t="shared" si="0"/>
        <v>0</v>
      </c>
      <c r="E14" s="59">
        <f>FBiH!E14+RS!E14</f>
        <v>0</v>
      </c>
      <c r="F14" s="36">
        <f t="shared" si="0"/>
        <v>0</v>
      </c>
      <c r="G14" s="34">
        <f>E14-C14</f>
        <v>0</v>
      </c>
      <c r="H14" s="3" t="s">
        <v>26</v>
      </c>
      <c r="I14" s="42">
        <f t="shared" si="3"/>
        <v>0</v>
      </c>
      <c r="J14" s="59">
        <f>FBiH!J14+RS!J14</f>
        <v>0</v>
      </c>
      <c r="K14" s="36">
        <f t="shared" ref="K14:M14" si="10">J14/J$34*100</f>
        <v>0</v>
      </c>
      <c r="L14" s="59">
        <f>FBiH!L14+RS!L14</f>
        <v>0</v>
      </c>
      <c r="M14" s="36">
        <f t="shared" si="10"/>
        <v>0</v>
      </c>
      <c r="N14" s="34">
        <f t="shared" si="5"/>
        <v>0</v>
      </c>
      <c r="O14" s="3" t="s">
        <v>26</v>
      </c>
      <c r="P14" s="42">
        <f t="shared" si="7"/>
        <v>0</v>
      </c>
    </row>
    <row r="15" spans="1:18" x14ac:dyDescent="0.3">
      <c r="A15" s="64" t="s">
        <v>5</v>
      </c>
      <c r="B15" s="20" t="s">
        <v>46</v>
      </c>
      <c r="C15" s="59">
        <f>FBiH!C15+RS!C15</f>
        <v>1</v>
      </c>
      <c r="D15" s="36">
        <f t="shared" si="0"/>
        <v>1.5416396879721272E-3</v>
      </c>
      <c r="E15" s="59">
        <f>FBiH!E15+RS!E15</f>
        <v>2</v>
      </c>
      <c r="F15" s="36">
        <f t="shared" si="0"/>
        <v>3.2591337222566243E-3</v>
      </c>
      <c r="G15" s="34">
        <f t="shared" si="1"/>
        <v>1</v>
      </c>
      <c r="H15" s="3" t="s">
        <v>26</v>
      </c>
      <c r="I15" s="42">
        <f t="shared" si="3"/>
        <v>1.7174940342844971E-3</v>
      </c>
      <c r="J15" s="59">
        <f>FBiH!J15+RS!J15</f>
        <v>19684</v>
      </c>
      <c r="K15" s="36">
        <f t="shared" ref="K15:M15" si="11">J15/J$34*100</f>
        <v>1.350605468712506E-2</v>
      </c>
      <c r="L15" s="59">
        <f>FBiH!L15+RS!L15</f>
        <v>23380.82</v>
      </c>
      <c r="M15" s="36">
        <f t="shared" si="11"/>
        <v>1.6156128149289999E-2</v>
      </c>
      <c r="N15" s="34">
        <f>L15-J15</f>
        <v>3696.8199999999997</v>
      </c>
      <c r="O15" s="3">
        <f t="shared" si="6"/>
        <v>0.18780837228205649</v>
      </c>
      <c r="P15" s="42">
        <f t="shared" si="7"/>
        <v>2.6500734621649393E-3</v>
      </c>
    </row>
    <row r="16" spans="1:18" x14ac:dyDescent="0.3">
      <c r="A16" s="64" t="s">
        <v>6</v>
      </c>
      <c r="B16" s="20" t="s">
        <v>47</v>
      </c>
      <c r="C16" s="59">
        <f>FBiH!C16+RS!C16</f>
        <v>58</v>
      </c>
      <c r="D16" s="36">
        <f t="shared" si="0"/>
        <v>8.9415101902383373E-2</v>
      </c>
      <c r="E16" s="59">
        <f>FBiH!E16+RS!E16</f>
        <v>114</v>
      </c>
      <c r="F16" s="36">
        <f t="shared" si="0"/>
        <v>0.18577062216862758</v>
      </c>
      <c r="G16" s="34">
        <f t="shared" si="1"/>
        <v>56</v>
      </c>
      <c r="H16" s="3">
        <f t="shared" si="2"/>
        <v>0.96551724137931039</v>
      </c>
      <c r="I16" s="42">
        <f t="shared" si="3"/>
        <v>9.6355520266244207E-2</v>
      </c>
      <c r="J16" s="59">
        <f>FBiH!J16+RS!J16</f>
        <v>154962.66999999998</v>
      </c>
      <c r="K16" s="36">
        <f t="shared" ref="K16:M16" si="12">J16/J$34*100</f>
        <v>0.10632667625903849</v>
      </c>
      <c r="L16" s="59">
        <f>FBiH!L16+RS!L16</f>
        <v>133959.24</v>
      </c>
      <c r="M16" s="36">
        <f t="shared" si="12"/>
        <v>9.2565729012989914E-2</v>
      </c>
      <c r="N16" s="34">
        <f t="shared" si="5"/>
        <v>-21003.429999999993</v>
      </c>
      <c r="O16" s="3">
        <f t="shared" si="6"/>
        <v>-0.13553864295187992</v>
      </c>
      <c r="P16" s="42">
        <f>M16-K16</f>
        <v>-1.376094724604858E-2</v>
      </c>
    </row>
    <row r="17" spans="1:16" x14ac:dyDescent="0.3">
      <c r="A17" s="64" t="s">
        <v>7</v>
      </c>
      <c r="B17" s="20" t="s">
        <v>48</v>
      </c>
      <c r="C17" s="59">
        <f>FBiH!C17+RS!C17</f>
        <v>1316</v>
      </c>
      <c r="D17" s="36">
        <f t="shared" si="0"/>
        <v>2.0287978293713196</v>
      </c>
      <c r="E17" s="59">
        <f>FBiH!E17+RS!E17</f>
        <v>1289</v>
      </c>
      <c r="F17" s="36">
        <f t="shared" si="0"/>
        <v>2.100511683994394</v>
      </c>
      <c r="G17" s="34">
        <f t="shared" si="1"/>
        <v>-27</v>
      </c>
      <c r="H17" s="3">
        <f>(E17-C17)/C17</f>
        <v>-2.0516717325227963E-2</v>
      </c>
      <c r="I17" s="42">
        <f>F17-D17</f>
        <v>7.1713854623074447E-2</v>
      </c>
      <c r="J17" s="59">
        <f>FBiH!J17+RS!J17</f>
        <v>7635011.1600000001</v>
      </c>
      <c r="K17" s="36">
        <f t="shared" ref="K17:M17" si="13">J17/J$34*100</f>
        <v>5.2387156199842586</v>
      </c>
      <c r="L17" s="59">
        <f>FBiH!L17+RS!L17</f>
        <v>5786515.8900000006</v>
      </c>
      <c r="M17" s="36">
        <f t="shared" si="13"/>
        <v>3.9984779086765516</v>
      </c>
      <c r="N17" s="34">
        <f t="shared" si="5"/>
        <v>-1848495.2699999996</v>
      </c>
      <c r="O17" s="3">
        <f>(L17-J17)/J17</f>
        <v>-0.24210773648692341</v>
      </c>
      <c r="P17" s="42">
        <f t="shared" si="7"/>
        <v>-1.240237711307707</v>
      </c>
    </row>
    <row r="18" spans="1:16" x14ac:dyDescent="0.3">
      <c r="A18" s="64" t="s">
        <v>8</v>
      </c>
      <c r="B18" s="20" t="s">
        <v>49</v>
      </c>
      <c r="C18" s="59">
        <f>FBiH!C18+RS!C18</f>
        <v>1693</v>
      </c>
      <c r="D18" s="36">
        <f>C18/C$34*100</f>
        <v>2.609995991736811</v>
      </c>
      <c r="E18" s="59">
        <f>FBiH!E18+RS!E18</f>
        <v>1506</v>
      </c>
      <c r="F18" s="36">
        <f t="shared" si="0"/>
        <v>2.4541276928592382</v>
      </c>
      <c r="G18" s="34">
        <f t="shared" si="1"/>
        <v>-187</v>
      </c>
      <c r="H18" s="3">
        <f t="shared" si="2"/>
        <v>-0.11045481393975191</v>
      </c>
      <c r="I18" s="42">
        <f t="shared" si="3"/>
        <v>-0.15586829887757281</v>
      </c>
      <c r="J18" s="59">
        <f>FBiH!J18+RS!J18</f>
        <v>3795992.73</v>
      </c>
      <c r="K18" s="36">
        <f t="shared" ref="K18:M18" si="14">J18/J$34*100</f>
        <v>2.6045969012044883</v>
      </c>
      <c r="L18" s="59">
        <f>FBiH!L18+RS!L18</f>
        <v>2684322.91</v>
      </c>
      <c r="M18" s="36">
        <f t="shared" si="14"/>
        <v>1.8548650102107218</v>
      </c>
      <c r="N18" s="34">
        <f t="shared" si="5"/>
        <v>-1111669.8199999998</v>
      </c>
      <c r="O18" s="3">
        <f t="shared" si="6"/>
        <v>-0.29285351660828912</v>
      </c>
      <c r="P18" s="42">
        <f t="shared" si="7"/>
        <v>-0.74973189099376647</v>
      </c>
    </row>
    <row r="19" spans="1:16" s="27" customFormat="1" ht="24" customHeight="1" x14ac:dyDescent="0.3">
      <c r="A19" s="64" t="s">
        <v>9</v>
      </c>
      <c r="B19" s="20" t="s">
        <v>50</v>
      </c>
      <c r="C19" s="59">
        <f>FBiH!C19+RS!C19</f>
        <v>22591</v>
      </c>
      <c r="D19" s="36">
        <f t="shared" si="0"/>
        <v>34.82718219097832</v>
      </c>
      <c r="E19" s="59">
        <f>FBiH!E19+RS!E19</f>
        <v>22927</v>
      </c>
      <c r="F19" s="36">
        <f>E19/E$34*100</f>
        <v>37.361079425088811</v>
      </c>
      <c r="G19" s="34">
        <f t="shared" si="1"/>
        <v>336</v>
      </c>
      <c r="H19" s="3">
        <f t="shared" si="2"/>
        <v>1.4873179584790404E-2</v>
      </c>
      <c r="I19" s="42">
        <f t="shared" si="3"/>
        <v>2.5338972341104906</v>
      </c>
      <c r="J19" s="59">
        <f>FBiH!J19+RS!J19</f>
        <v>63543473.950000003</v>
      </c>
      <c r="K19" s="36">
        <f t="shared" ref="K19:M19" si="15">J19/J$34*100</f>
        <v>43.59996109421899</v>
      </c>
      <c r="L19" s="59">
        <f>FBiH!L19+RS!L19</f>
        <v>61895719.390000001</v>
      </c>
      <c r="M19" s="36">
        <f t="shared" si="15"/>
        <v>42.769893201236478</v>
      </c>
      <c r="N19" s="34">
        <f t="shared" si="5"/>
        <v>-1647754.5600000024</v>
      </c>
      <c r="O19" s="3">
        <f>(L19-J19)/J19</f>
        <v>-2.5931137496457295E-2</v>
      </c>
      <c r="P19" s="42">
        <f t="shared" si="7"/>
        <v>-0.83006789298251249</v>
      </c>
    </row>
    <row r="20" spans="1:16" s="27" customFormat="1" ht="25.5" customHeight="1" x14ac:dyDescent="0.3">
      <c r="A20" s="64" t="s">
        <v>10</v>
      </c>
      <c r="B20" s="20" t="s">
        <v>51</v>
      </c>
      <c r="C20" s="59">
        <f>FBiH!C20+RS!C20</f>
        <v>0</v>
      </c>
      <c r="D20" s="36">
        <f t="shared" si="0"/>
        <v>0</v>
      </c>
      <c r="E20" s="59">
        <f>FBiH!E20+RS!E20</f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f>FBiH!J20+RS!J20</f>
        <v>0</v>
      </c>
      <c r="K20" s="36">
        <f t="shared" ref="K20:M20" si="16">J20/J$34*100</f>
        <v>0</v>
      </c>
      <c r="L20" s="59">
        <f>FBiH!L20+RS!L20</f>
        <v>0</v>
      </c>
      <c r="M20" s="36">
        <f t="shared" si="16"/>
        <v>0</v>
      </c>
      <c r="N20" s="34">
        <f t="shared" si="5"/>
        <v>0</v>
      </c>
      <c r="O20" s="3" t="s">
        <v>26</v>
      </c>
      <c r="P20" s="42">
        <f t="shared" si="7"/>
        <v>0</v>
      </c>
    </row>
    <row r="21" spans="1:16" x14ac:dyDescent="0.3">
      <c r="A21" s="64" t="s">
        <v>11</v>
      </c>
      <c r="B21" s="20" t="s">
        <v>52</v>
      </c>
      <c r="C21" s="59">
        <f>FBiH!C21+RS!C21</f>
        <v>0</v>
      </c>
      <c r="D21" s="36">
        <f t="shared" si="0"/>
        <v>0</v>
      </c>
      <c r="E21" s="59">
        <f>FBiH!E21+RS!E21</f>
        <v>0</v>
      </c>
      <c r="F21" s="36">
        <f t="shared" si="0"/>
        <v>0</v>
      </c>
      <c r="G21" s="34">
        <f t="shared" si="1"/>
        <v>0</v>
      </c>
      <c r="H21" s="3" t="s">
        <v>26</v>
      </c>
      <c r="I21" s="42">
        <f>F21-D21</f>
        <v>0</v>
      </c>
      <c r="J21" s="59">
        <f>FBiH!J21+RS!J21</f>
        <v>0</v>
      </c>
      <c r="K21" s="36">
        <f t="shared" ref="K21" si="17">J21/J$34*100</f>
        <v>0</v>
      </c>
      <c r="L21" s="59">
        <f>FBiH!L21+RS!L21</f>
        <v>0</v>
      </c>
      <c r="M21" s="36">
        <f>L21/L$34*100</f>
        <v>0</v>
      </c>
      <c r="N21" s="34">
        <f t="shared" si="5"/>
        <v>0</v>
      </c>
      <c r="O21" s="3" t="s">
        <v>26</v>
      </c>
      <c r="P21" s="42">
        <f t="shared" si="7"/>
        <v>0</v>
      </c>
    </row>
    <row r="22" spans="1:16" x14ac:dyDescent="0.3">
      <c r="A22" s="64" t="s">
        <v>12</v>
      </c>
      <c r="B22" s="20" t="s">
        <v>53</v>
      </c>
      <c r="C22" s="59">
        <f>FBiH!C22+RS!C22</f>
        <v>290</v>
      </c>
      <c r="D22" s="36">
        <f t="shared" si="0"/>
        <v>0.44707550951191682</v>
      </c>
      <c r="E22" s="59">
        <f>FBiH!E22+RS!E22</f>
        <v>365</v>
      </c>
      <c r="F22" s="36">
        <f t="shared" si="0"/>
        <v>0.59479190431183393</v>
      </c>
      <c r="G22" s="34">
        <f>E22-C22</f>
        <v>75</v>
      </c>
      <c r="H22" s="3">
        <f t="shared" si="2"/>
        <v>0.25862068965517243</v>
      </c>
      <c r="I22" s="42">
        <f t="shared" si="3"/>
        <v>0.14771639479991711</v>
      </c>
      <c r="J22" s="59">
        <f>FBiH!J22+RS!J22</f>
        <v>965227.08000000007</v>
      </c>
      <c r="K22" s="36">
        <f t="shared" ref="K22:M22" si="18">J22/J$34*100</f>
        <v>0.66228458280705327</v>
      </c>
      <c r="L22" s="59">
        <f>FBiH!L22+RS!L22</f>
        <v>772434.84</v>
      </c>
      <c r="M22" s="36">
        <f t="shared" si="18"/>
        <v>0.53375186422102883</v>
      </c>
      <c r="N22" s="34">
        <f>L22-J22</f>
        <v>-192792.24000000011</v>
      </c>
      <c r="O22" s="3">
        <f>(L22-J22)/J22</f>
        <v>-0.19973770317343364</v>
      </c>
      <c r="P22" s="42">
        <f t="shared" si="7"/>
        <v>-0.12853271858602444</v>
      </c>
    </row>
    <row r="23" spans="1:16" x14ac:dyDescent="0.3">
      <c r="A23" s="64" t="s">
        <v>13</v>
      </c>
      <c r="B23" s="20" t="s">
        <v>54</v>
      </c>
      <c r="C23" s="59">
        <f>FBiH!C23+RS!C23</f>
        <v>267</v>
      </c>
      <c r="D23" s="36">
        <f t="shared" si="0"/>
        <v>0.41161779668855797</v>
      </c>
      <c r="E23" s="59">
        <f>FBiH!E23+RS!E23</f>
        <v>379</v>
      </c>
      <c r="F23" s="36">
        <f t="shared" si="0"/>
        <v>0.61760584036763033</v>
      </c>
      <c r="G23" s="34">
        <f t="shared" si="1"/>
        <v>112</v>
      </c>
      <c r="H23" s="3">
        <f t="shared" si="2"/>
        <v>0.41947565543071164</v>
      </c>
      <c r="I23" s="42">
        <f t="shared" si="3"/>
        <v>0.20598804367907236</v>
      </c>
      <c r="J23" s="59">
        <f>FBiH!J23+RS!J23</f>
        <v>931275.83</v>
      </c>
      <c r="K23" s="36">
        <f t="shared" ref="K23:M23" si="19">J23/J$34*100</f>
        <v>0.6389891428966562</v>
      </c>
      <c r="L23" s="59">
        <f>FBiH!L23+RS!L23</f>
        <v>1322872.21</v>
      </c>
      <c r="M23" s="36">
        <f t="shared" si="19"/>
        <v>0.91410365204875077</v>
      </c>
      <c r="N23" s="34">
        <f t="shared" si="5"/>
        <v>391596.38</v>
      </c>
      <c r="O23" s="3">
        <f t="shared" si="6"/>
        <v>0.42049451664605109</v>
      </c>
      <c r="P23" s="42">
        <f t="shared" si="7"/>
        <v>0.27511450915209457</v>
      </c>
    </row>
    <row r="24" spans="1:16" x14ac:dyDescent="0.3">
      <c r="A24" s="64" t="s">
        <v>14</v>
      </c>
      <c r="B24" s="20" t="s">
        <v>55</v>
      </c>
      <c r="C24" s="59">
        <f>FBiH!C24+RS!C24</f>
        <v>67</v>
      </c>
      <c r="D24" s="36">
        <f t="shared" si="0"/>
        <v>0.10328985909413252</v>
      </c>
      <c r="E24" s="59">
        <f>FBiH!E24+RS!E24</f>
        <v>83</v>
      </c>
      <c r="F24" s="36">
        <f t="shared" si="0"/>
        <v>0.13525404947364991</v>
      </c>
      <c r="G24" s="34">
        <f t="shared" si="1"/>
        <v>16</v>
      </c>
      <c r="H24" s="3">
        <f t="shared" si="2"/>
        <v>0.23880597014925373</v>
      </c>
      <c r="I24" s="42">
        <f t="shared" si="3"/>
        <v>3.1964190379517393E-2</v>
      </c>
      <c r="J24" s="59">
        <f>FBiH!J24+RS!J24</f>
        <v>48488.81</v>
      </c>
      <c r="K24" s="36">
        <f t="shared" ref="K24:M24" si="20">J24/J$34*100</f>
        <v>3.3270296666003681E-2</v>
      </c>
      <c r="L24" s="59">
        <f>FBiH!L24+RS!L24</f>
        <v>99145</v>
      </c>
      <c r="M24" s="36">
        <f t="shared" si="20"/>
        <v>6.8509116676034335E-2</v>
      </c>
      <c r="N24" s="34">
        <f t="shared" si="5"/>
        <v>50656.19</v>
      </c>
      <c r="O24" s="3">
        <f t="shared" si="6"/>
        <v>1.0446985603482537</v>
      </c>
      <c r="P24" s="42">
        <f t="shared" si="7"/>
        <v>3.5238820010030654E-2</v>
      </c>
    </row>
    <row r="25" spans="1:16" x14ac:dyDescent="0.3">
      <c r="A25" s="64" t="s">
        <v>15</v>
      </c>
      <c r="B25" s="20" t="s">
        <v>56</v>
      </c>
      <c r="C25" s="59">
        <f>FBiH!C25+RS!C25</f>
        <v>258</v>
      </c>
      <c r="D25" s="36">
        <f t="shared" si="0"/>
        <v>0.39774303949680884</v>
      </c>
      <c r="E25" s="59">
        <f>FBiH!E25+RS!E25</f>
        <v>384</v>
      </c>
      <c r="F25" s="36">
        <f>E25/E$34*100</f>
        <v>0.62575367467327181</v>
      </c>
      <c r="G25" s="34">
        <f t="shared" si="1"/>
        <v>126</v>
      </c>
      <c r="H25" s="3">
        <f t="shared" si="2"/>
        <v>0.48837209302325579</v>
      </c>
      <c r="I25" s="42">
        <f>F25-D25</f>
        <v>0.22801063517646297</v>
      </c>
      <c r="J25" s="59">
        <f>FBiH!J25+RS!J25</f>
        <v>270015.08</v>
      </c>
      <c r="K25" s="36">
        <f t="shared" ref="K25:M25" si="21">J25/J$34*100</f>
        <v>0.18526917480331478</v>
      </c>
      <c r="L25" s="59">
        <f>FBiH!L25+RS!L25</f>
        <v>200655.35</v>
      </c>
      <c r="M25" s="36">
        <f t="shared" si="21"/>
        <v>0.13865268833345612</v>
      </c>
      <c r="N25" s="34">
        <f t="shared" si="5"/>
        <v>-69359.73000000001</v>
      </c>
      <c r="O25" s="3">
        <f>(L25-J25)/J25</f>
        <v>-0.25687354202587503</v>
      </c>
      <c r="P25" s="42">
        <f t="shared" si="7"/>
        <v>-4.6616486469858665E-2</v>
      </c>
    </row>
    <row r="26" spans="1:16" x14ac:dyDescent="0.3">
      <c r="A26" s="64" t="s">
        <v>16</v>
      </c>
      <c r="B26" s="20" t="s">
        <v>57</v>
      </c>
      <c r="C26" s="59">
        <f>FBiH!C26+RS!C26</f>
        <v>0</v>
      </c>
      <c r="D26" s="36">
        <f t="shared" si="0"/>
        <v>0</v>
      </c>
      <c r="E26" s="59">
        <f>FBiH!E26+RS!E26</f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f>FBiH!J26+RS!J26</f>
        <v>0</v>
      </c>
      <c r="K26" s="36">
        <f t="shared" ref="K26:M26" si="22">J26/J$34*100</f>
        <v>0</v>
      </c>
      <c r="L26" s="59">
        <f>FBiH!L26+RS!L26</f>
        <v>0</v>
      </c>
      <c r="M26" s="36">
        <f t="shared" si="22"/>
        <v>0</v>
      </c>
      <c r="N26" s="34">
        <f t="shared" si="5"/>
        <v>0</v>
      </c>
      <c r="O26" s="3" t="s">
        <v>26</v>
      </c>
      <c r="P26" s="42">
        <f t="shared" si="7"/>
        <v>0</v>
      </c>
    </row>
    <row r="27" spans="1:16" x14ac:dyDescent="0.3">
      <c r="A27" s="64" t="s">
        <v>17</v>
      </c>
      <c r="B27" s="20" t="s">
        <v>58</v>
      </c>
      <c r="C27" s="59">
        <f>FBiH!C27+RS!C27</f>
        <v>179</v>
      </c>
      <c r="D27" s="36">
        <f t="shared" si="0"/>
        <v>0.27595350414701075</v>
      </c>
      <c r="E27" s="59">
        <f>FBiH!E27+RS!E27</f>
        <v>287</v>
      </c>
      <c r="F27" s="36">
        <f t="shared" si="0"/>
        <v>0.46768568914382558</v>
      </c>
      <c r="G27" s="34">
        <f t="shared" si="1"/>
        <v>108</v>
      </c>
      <c r="H27" s="3">
        <f>(E27-C27)/C27</f>
        <v>0.6033519553072626</v>
      </c>
      <c r="I27" s="42">
        <f t="shared" si="3"/>
        <v>0.19173218499681483</v>
      </c>
      <c r="J27" s="59">
        <f>FBiH!J27+RS!J27</f>
        <v>68371.06</v>
      </c>
      <c r="K27" s="36">
        <f t="shared" ref="K27:M27" si="23">J27/J$34*100</f>
        <v>4.6912379362767154E-2</v>
      </c>
      <c r="L27" s="59">
        <f>FBiH!L27+RS!L27</f>
        <v>95328.26</v>
      </c>
      <c r="M27" s="36">
        <f t="shared" si="23"/>
        <v>6.5871752351236434E-2</v>
      </c>
      <c r="N27" s="34">
        <f>L27-J27</f>
        <v>26957.199999999997</v>
      </c>
      <c r="O27" s="3">
        <f t="shared" si="6"/>
        <v>0.3942779298726683</v>
      </c>
      <c r="P27" s="42">
        <f t="shared" si="7"/>
        <v>1.8959372988469281E-2</v>
      </c>
    </row>
    <row r="28" spans="1:16" x14ac:dyDescent="0.3">
      <c r="A28" s="65" t="s">
        <v>23</v>
      </c>
      <c r="B28" s="9" t="s">
        <v>59</v>
      </c>
      <c r="C28" s="60">
        <f>SUM(C10:C27)</f>
        <v>59014</v>
      </c>
      <c r="D28" s="10">
        <f>C28/C$34*100</f>
        <v>90.978324545987107</v>
      </c>
      <c r="E28" s="60">
        <f>SUM(E10:E27)</f>
        <v>55496</v>
      </c>
      <c r="F28" s="10">
        <f>E28/E$34*100</f>
        <v>90.434442525176806</v>
      </c>
      <c r="G28" s="41">
        <f>E28-C28</f>
        <v>-3518</v>
      </c>
      <c r="H28" s="41">
        <f>(E28-C28)/C28</f>
        <v>-5.9612973192801705E-2</v>
      </c>
      <c r="I28" s="33">
        <f>F28-D28</f>
        <v>-0.54388202081030101</v>
      </c>
      <c r="J28" s="44">
        <f>SUM(J10:J27)</f>
        <v>116580520.64999999</v>
      </c>
      <c r="K28" s="10">
        <f>J28/J$34*100</f>
        <v>79.991002202418827</v>
      </c>
      <c r="L28" s="60">
        <f>SUM(L10:L27)</f>
        <v>111310643.44</v>
      </c>
      <c r="M28" s="10">
        <f>L28/L$34*100</f>
        <v>76.915566682287718</v>
      </c>
      <c r="N28" s="41">
        <f>L28-J28</f>
        <v>-5269877.2099999934</v>
      </c>
      <c r="O28" s="41">
        <f>(L28-J28)/J28</f>
        <v>-4.5203754286029546E-2</v>
      </c>
      <c r="P28" s="33">
        <f>M28-K28</f>
        <v>-3.0754355201311085</v>
      </c>
    </row>
    <row r="29" spans="1:16" x14ac:dyDescent="0.3">
      <c r="A29" s="66" t="s">
        <v>22</v>
      </c>
      <c r="B29" s="7" t="s">
        <v>60</v>
      </c>
      <c r="C29" s="59">
        <f>FBiH!C29+RS!C29</f>
        <v>4718</v>
      </c>
      <c r="D29" s="36">
        <f>C29/C$34*100</f>
        <v>7.2734560478524957</v>
      </c>
      <c r="E29" s="59">
        <f>FBiH!E29+RS!E29</f>
        <v>4785</v>
      </c>
      <c r="F29" s="36">
        <f>E29/E$34*100</f>
        <v>7.797477430498974</v>
      </c>
      <c r="G29" s="34">
        <f>E29-C29</f>
        <v>67</v>
      </c>
      <c r="H29" s="3">
        <f t="shared" ref="H29:H30" si="24">(E29-C29)/C29</f>
        <v>1.4200932598558711E-2</v>
      </c>
      <c r="I29" s="42">
        <f t="shared" si="3"/>
        <v>0.52402138264647835</v>
      </c>
      <c r="J29" s="59">
        <f>FBiH!J29+RS!J29</f>
        <v>27541999.73</v>
      </c>
      <c r="K29" s="36">
        <f>J29/J$34*100</f>
        <v>18.897772533334873</v>
      </c>
      <c r="L29" s="59">
        <f>FBiH!L29+RS!L29</f>
        <v>31638606.09</v>
      </c>
      <c r="M29" s="36">
        <f>L29/L$34*100</f>
        <v>21.862251813877659</v>
      </c>
      <c r="N29" s="34">
        <f>L29-J29</f>
        <v>4096606.3599999994</v>
      </c>
      <c r="O29" s="3">
        <f t="shared" si="6"/>
        <v>0.14874033839807896</v>
      </c>
      <c r="P29" s="42">
        <f t="shared" si="7"/>
        <v>2.9644792805427862</v>
      </c>
    </row>
    <row r="30" spans="1:16" x14ac:dyDescent="0.3">
      <c r="A30" s="66" t="s">
        <v>20</v>
      </c>
      <c r="B30" s="8" t="s">
        <v>61</v>
      </c>
      <c r="C30" s="59">
        <f>FBiH!C30+RS!C30</f>
        <v>25</v>
      </c>
      <c r="D30" s="36">
        <f t="shared" ref="D30:F32" si="25">C30/C$34*100</f>
        <v>3.8540992199303181E-2</v>
      </c>
      <c r="E30" s="59">
        <f>FBiH!E30+RS!E30</f>
        <v>22</v>
      </c>
      <c r="F30" s="36">
        <f t="shared" si="25"/>
        <v>3.5850470944822868E-2</v>
      </c>
      <c r="G30" s="34">
        <f t="shared" ref="G30:G31" si="26">E30-C30</f>
        <v>-3</v>
      </c>
      <c r="H30" s="3">
        <f t="shared" si="24"/>
        <v>-0.12</v>
      </c>
      <c r="I30" s="42">
        <f t="shared" si="3"/>
        <v>-2.6905212544803131E-3</v>
      </c>
      <c r="J30" s="59">
        <f>FBiH!J30+RS!J30</f>
        <v>120978.84</v>
      </c>
      <c r="K30" s="36">
        <f t="shared" ref="K30" si="27">J30/J$34*100</f>
        <v>8.3008881783425761E-2</v>
      </c>
      <c r="L30" s="59">
        <f>FBiH!L30+RS!L30</f>
        <v>136012.1</v>
      </c>
      <c r="M30" s="36">
        <f>L30/L$34*100</f>
        <v>9.3984253651242633E-2</v>
      </c>
      <c r="N30" s="34">
        <f t="shared" ref="N30:N32" si="28">L30-J30</f>
        <v>15033.260000000009</v>
      </c>
      <c r="O30" s="3">
        <f t="shared" si="6"/>
        <v>0.12426354889830329</v>
      </c>
      <c r="P30" s="42">
        <f t="shared" si="7"/>
        <v>1.0975371867816872E-2</v>
      </c>
    </row>
    <row r="31" spans="1:16" x14ac:dyDescent="0.3">
      <c r="A31" s="66" t="s">
        <v>21</v>
      </c>
      <c r="B31" s="23" t="s">
        <v>62</v>
      </c>
      <c r="C31" s="59">
        <f>FBiH!C31+RS!C31</f>
        <v>1109</v>
      </c>
      <c r="D31" s="36">
        <f t="shared" si="25"/>
        <v>1.709678413961089</v>
      </c>
      <c r="E31" s="59">
        <f>FBiH!E31+RS!E31</f>
        <v>1063</v>
      </c>
      <c r="F31" s="36">
        <f t="shared" si="25"/>
        <v>1.7322295733793958</v>
      </c>
      <c r="G31" s="34">
        <f t="shared" si="26"/>
        <v>-46</v>
      </c>
      <c r="H31" s="3">
        <f>(E31-C31)/C31</f>
        <v>-4.1478809738503153E-2</v>
      </c>
      <c r="I31" s="42">
        <f>F31-D31</f>
        <v>2.2551159418306765E-2</v>
      </c>
      <c r="J31" s="59">
        <f>FBiH!J31+RS!J31</f>
        <v>1498543.56</v>
      </c>
      <c r="K31" s="36">
        <f t="shared" ref="K31:M31" si="29">J31/J$34*100</f>
        <v>1.028216382462867</v>
      </c>
      <c r="L31" s="59">
        <f>FBiH!L31+RS!L31</f>
        <v>1632704.11</v>
      </c>
      <c r="M31" s="36">
        <f t="shared" si="29"/>
        <v>1.1281972501833759</v>
      </c>
      <c r="N31" s="34">
        <f t="shared" si="28"/>
        <v>134160.55000000005</v>
      </c>
      <c r="O31" s="3">
        <f t="shared" si="6"/>
        <v>8.9527294088134507E-2</v>
      </c>
      <c r="P31" s="42">
        <f t="shared" si="7"/>
        <v>9.9980867720508959E-2</v>
      </c>
    </row>
    <row r="32" spans="1:16" ht="15.75" customHeight="1" x14ac:dyDescent="0.3">
      <c r="A32" s="67" t="s">
        <v>19</v>
      </c>
      <c r="B32" s="23" t="s">
        <v>63</v>
      </c>
      <c r="C32" s="59">
        <f>FBiH!C32+RS!C32</f>
        <v>0</v>
      </c>
      <c r="D32" s="36">
        <f t="shared" si="25"/>
        <v>0</v>
      </c>
      <c r="E32" s="59">
        <f>FBiH!E32+RS!E32</f>
        <v>0</v>
      </c>
      <c r="F32" s="36">
        <f t="shared" si="25"/>
        <v>0</v>
      </c>
      <c r="G32" s="34">
        <f>E32-C32</f>
        <v>0</v>
      </c>
      <c r="H32" s="3" t="s">
        <v>26</v>
      </c>
      <c r="I32" s="42">
        <f t="shared" si="3"/>
        <v>0</v>
      </c>
      <c r="J32" s="59">
        <f>FBiH!J32+RS!J32</f>
        <v>0</v>
      </c>
      <c r="K32" s="36">
        <f t="shared" ref="K32" si="30">J32/J$34*100</f>
        <v>0</v>
      </c>
      <c r="L32" s="59">
        <f>FBiH!L32+RS!L32</f>
        <v>0</v>
      </c>
      <c r="M32" s="36">
        <f>L32/L$34*100</f>
        <v>0</v>
      </c>
      <c r="N32" s="34">
        <f t="shared" si="28"/>
        <v>0</v>
      </c>
      <c r="O32" s="3" t="s">
        <v>26</v>
      </c>
      <c r="P32" s="42">
        <f t="shared" si="7"/>
        <v>0</v>
      </c>
    </row>
    <row r="33" spans="1:16" x14ac:dyDescent="0.3">
      <c r="A33" s="68" t="s">
        <v>18</v>
      </c>
      <c r="B33" s="12" t="s">
        <v>64</v>
      </c>
      <c r="C33" s="61">
        <f>SUM(C29:C32)</f>
        <v>5852</v>
      </c>
      <c r="D33" s="4">
        <f>C33/C$34*100</f>
        <v>9.0216754540128878</v>
      </c>
      <c r="E33" s="61">
        <f>SUM(E29:E32)</f>
        <v>5870</v>
      </c>
      <c r="F33" s="4">
        <f>E33/E$34*100</f>
        <v>9.5655574748231906</v>
      </c>
      <c r="G33" s="4">
        <f>E33-C33</f>
        <v>18</v>
      </c>
      <c r="H33" s="41">
        <f>(E33-C33)/C33</f>
        <v>3.0758714969241286E-3</v>
      </c>
      <c r="I33" s="33">
        <f>F33-D33</f>
        <v>0.54388202081030279</v>
      </c>
      <c r="J33" s="62">
        <f>SUM(J29:J32)</f>
        <v>29161522.129999999</v>
      </c>
      <c r="K33" s="4">
        <f>J33/J$34*100</f>
        <v>20.008997797581166</v>
      </c>
      <c r="L33" s="62">
        <f>SUM(L29:L32)</f>
        <v>33407322.300000001</v>
      </c>
      <c r="M33" s="4">
        <f>L33/L$34*100</f>
        <v>23.084433317712278</v>
      </c>
      <c r="N33" s="38">
        <f>L33-J33</f>
        <v>4245800.1700000018</v>
      </c>
      <c r="O33" s="38">
        <f>(L33-J33)/J33</f>
        <v>0.1455959723594854</v>
      </c>
      <c r="P33" s="33">
        <f>M33-K33</f>
        <v>3.0754355201311121</v>
      </c>
    </row>
    <row r="34" spans="1:16" x14ac:dyDescent="0.3">
      <c r="A34" s="24" t="s">
        <v>24</v>
      </c>
      <c r="B34" s="25" t="s">
        <v>65</v>
      </c>
      <c r="C34" s="30">
        <f>C28+C33</f>
        <v>64866</v>
      </c>
      <c r="D34" s="32">
        <f>D28+D33</f>
        <v>100</v>
      </c>
      <c r="E34" s="30">
        <f>E28+E33</f>
        <v>61366</v>
      </c>
      <c r="F34" s="32">
        <f>F28+F33</f>
        <v>100</v>
      </c>
      <c r="G34" s="26">
        <f>G28+G33</f>
        <v>-3500</v>
      </c>
      <c r="H34" s="26"/>
      <c r="I34" s="26"/>
      <c r="J34" s="30">
        <f>J28+J33</f>
        <v>145742042.78</v>
      </c>
      <c r="K34" s="30">
        <f>(K28+K33)</f>
        <v>100</v>
      </c>
      <c r="L34" s="30">
        <f>L28+L33</f>
        <v>144717965.74000001</v>
      </c>
      <c r="M34" s="30">
        <f>(M28+M33)</f>
        <v>100</v>
      </c>
      <c r="N34" s="47">
        <f>N28+N33</f>
        <v>-1024077.0399999917</v>
      </c>
      <c r="O34" s="48"/>
      <c r="P34" s="49"/>
    </row>
    <row r="36" spans="1:16" x14ac:dyDescent="0.3">
      <c r="J36" s="58"/>
    </row>
    <row r="37" spans="1:16" x14ac:dyDescent="0.3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3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3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3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3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3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3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3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3">
      <c r="G46" s="31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09375" defaultRowHeight="14.4" x14ac:dyDescent="0.3"/>
  <cols>
    <col min="1" max="1" width="8.44140625" customWidth="1"/>
    <col min="2" max="2" width="46.44140625" customWidth="1"/>
    <col min="3" max="8" width="12.33203125" customWidth="1"/>
    <col min="9" max="9" width="12.33203125" style="1" customWidth="1"/>
    <col min="10" max="10" width="15.44140625" customWidth="1"/>
    <col min="11" max="11" width="10" customWidth="1"/>
    <col min="12" max="12" width="15.44140625" customWidth="1"/>
    <col min="13" max="13" width="10" customWidth="1"/>
    <col min="14" max="14" width="16" customWidth="1"/>
    <col min="15" max="15" width="11.109375" customWidth="1"/>
    <col min="16" max="16" width="11.88671875" customWidth="1"/>
  </cols>
  <sheetData>
    <row r="1" spans="1:18" x14ac:dyDescent="0.3">
      <c r="B1" s="35"/>
    </row>
    <row r="3" spans="1:18" x14ac:dyDescent="0.3">
      <c r="E3" s="69" t="s">
        <v>30</v>
      </c>
      <c r="F3" s="13"/>
      <c r="G3" s="13"/>
      <c r="H3" s="13"/>
      <c r="I3" s="14"/>
      <c r="J3" s="13"/>
      <c r="K3" s="13"/>
      <c r="L3" s="13"/>
      <c r="M3" s="13"/>
    </row>
    <row r="4" spans="1:18" x14ac:dyDescent="0.3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3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" thickBot="1" x14ac:dyDescent="0.35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3">
      <c r="A7" s="21"/>
      <c r="B7" s="74" t="s">
        <v>40</v>
      </c>
      <c r="C7" s="74" t="s">
        <v>35</v>
      </c>
      <c r="D7" s="74"/>
      <c r="E7" s="74"/>
      <c r="F7" s="74"/>
      <c r="G7" s="74"/>
      <c r="H7" s="74"/>
      <c r="I7" s="74"/>
      <c r="J7" s="74" t="s">
        <v>66</v>
      </c>
      <c r="K7" s="74"/>
      <c r="L7" s="74"/>
      <c r="M7" s="74"/>
      <c r="N7" s="74"/>
      <c r="O7" s="74"/>
      <c r="P7" s="75"/>
    </row>
    <row r="8" spans="1:18" ht="38.25" customHeight="1" x14ac:dyDescent="0.3">
      <c r="A8" s="16" t="s">
        <v>32</v>
      </c>
      <c r="B8" s="77"/>
      <c r="C8" s="57" t="s">
        <v>35</v>
      </c>
      <c r="D8" s="57" t="s">
        <v>33</v>
      </c>
      <c r="E8" s="57" t="s">
        <v>35</v>
      </c>
      <c r="F8" s="57" t="s">
        <v>33</v>
      </c>
      <c r="G8" s="76" t="s">
        <v>36</v>
      </c>
      <c r="H8" s="76"/>
      <c r="I8" s="57" t="s">
        <v>34</v>
      </c>
      <c r="J8" s="57" t="s">
        <v>66</v>
      </c>
      <c r="K8" s="57" t="s">
        <v>33</v>
      </c>
      <c r="L8" s="57" t="s">
        <v>66</v>
      </c>
      <c r="M8" s="57" t="s">
        <v>33</v>
      </c>
      <c r="N8" s="76" t="s">
        <v>39</v>
      </c>
      <c r="O8" s="76"/>
      <c r="P8" s="18" t="s">
        <v>34</v>
      </c>
    </row>
    <row r="9" spans="1:18" ht="31.5" customHeight="1" thickBot="1" x14ac:dyDescent="0.35">
      <c r="A9" s="15"/>
      <c r="B9" s="78"/>
      <c r="C9" s="19" t="s">
        <v>27</v>
      </c>
      <c r="D9" s="19" t="s">
        <v>25</v>
      </c>
      <c r="E9" s="19" t="s">
        <v>28</v>
      </c>
      <c r="F9" s="19" t="s">
        <v>25</v>
      </c>
      <c r="G9" s="19" t="s">
        <v>38</v>
      </c>
      <c r="H9" s="19" t="s">
        <v>37</v>
      </c>
      <c r="I9" s="19" t="s">
        <v>25</v>
      </c>
      <c r="J9" s="19" t="s">
        <v>27</v>
      </c>
      <c r="K9" s="19" t="s">
        <v>25</v>
      </c>
      <c r="L9" s="19" t="s">
        <v>28</v>
      </c>
      <c r="M9" s="19" t="s">
        <v>25</v>
      </c>
      <c r="N9" s="19" t="s">
        <v>38</v>
      </c>
      <c r="O9" s="19" t="s">
        <v>37</v>
      </c>
      <c r="P9" s="17" t="s">
        <v>25</v>
      </c>
    </row>
    <row r="10" spans="1:18" x14ac:dyDescent="0.3">
      <c r="A10" s="63" t="s">
        <v>0</v>
      </c>
      <c r="B10" s="20" t="s">
        <v>41</v>
      </c>
      <c r="C10" s="59">
        <v>5590</v>
      </c>
      <c r="D10" s="36">
        <f>C10/C$34*100</f>
        <v>11.053547417543305</v>
      </c>
      <c r="E10" s="59">
        <v>4852</v>
      </c>
      <c r="F10" s="36">
        <f>E10/E$34*100</f>
        <v>10.213016755072831</v>
      </c>
      <c r="G10" s="34">
        <f>E10-C10</f>
        <v>-738</v>
      </c>
      <c r="H10" s="3">
        <f>(E10-C10)/C10</f>
        <v>-0.13202146690518785</v>
      </c>
      <c r="I10" s="42">
        <f>F10-D10</f>
        <v>-0.84053066247047425</v>
      </c>
      <c r="J10" s="59">
        <v>8694375</v>
      </c>
      <c r="K10" s="36">
        <f>J10/J$34*100</f>
        <v>7.844033808149975</v>
      </c>
      <c r="L10" s="59">
        <v>7285109</v>
      </c>
      <c r="M10" s="36">
        <f>L10/L$34*100</f>
        <v>6.802195243313311</v>
      </c>
      <c r="N10" s="34">
        <f>L10-J10</f>
        <v>-1409266</v>
      </c>
      <c r="O10" s="3">
        <f>(L10-J10)/J10</f>
        <v>-0.16208939688016677</v>
      </c>
      <c r="P10" s="29">
        <v>-0.88429739243785499</v>
      </c>
    </row>
    <row r="11" spans="1:18" x14ac:dyDescent="0.3">
      <c r="A11" s="64" t="s">
        <v>1</v>
      </c>
      <c r="B11" s="20" t="s">
        <v>42</v>
      </c>
      <c r="C11" s="59">
        <v>9680</v>
      </c>
      <c r="D11" s="36">
        <f t="shared" ref="D11:F26" si="0">C11/C$34*100</f>
        <v>19.141026655066046</v>
      </c>
      <c r="E11" s="59">
        <v>6883</v>
      </c>
      <c r="F11" s="36">
        <f t="shared" si="0"/>
        <v>14.48808621705818</v>
      </c>
      <c r="G11" s="34">
        <f t="shared" ref="G11:G26" si="1">E11-C11</f>
        <v>-2797</v>
      </c>
      <c r="H11" s="3">
        <f t="shared" ref="H11:H25" si="2">(E11-C11)/C11</f>
        <v>-0.28894628099173553</v>
      </c>
      <c r="I11" s="42">
        <f t="shared" ref="I11:I31" si="3">F11-D11</f>
        <v>-4.6529404380078656</v>
      </c>
      <c r="J11" s="59">
        <v>1906038</v>
      </c>
      <c r="K11" s="36">
        <f t="shared" ref="K11" si="4">J11/J$34*100</f>
        <v>1.7196206181144202</v>
      </c>
      <c r="L11" s="59">
        <v>1313468</v>
      </c>
      <c r="M11" s="36">
        <f t="shared" ref="M11" si="5">L11/L$34*100</f>
        <v>1.2264011124396694</v>
      </c>
      <c r="N11" s="34">
        <f t="shared" ref="N11:N27" si="6">L11-J11</f>
        <v>-592570</v>
      </c>
      <c r="O11" s="3">
        <f t="shared" ref="O11:O12" si="7">(L11-J11)/J11</f>
        <v>-0.3108909685955894</v>
      </c>
      <c r="P11" s="29">
        <v>1.1338155205457277</v>
      </c>
      <c r="R11" s="2"/>
    </row>
    <row r="12" spans="1:18" x14ac:dyDescent="0.3">
      <c r="A12" s="64" t="s">
        <v>2</v>
      </c>
      <c r="B12" s="20" t="s">
        <v>43</v>
      </c>
      <c r="C12" s="59">
        <v>11041</v>
      </c>
      <c r="D12" s="36">
        <f t="shared" si="0"/>
        <v>21.832239183738036</v>
      </c>
      <c r="E12" s="59">
        <v>11027</v>
      </c>
      <c r="F12" s="36">
        <f t="shared" si="0"/>
        <v>23.210827650079988</v>
      </c>
      <c r="G12" s="34">
        <f t="shared" si="1"/>
        <v>-14</v>
      </c>
      <c r="H12" s="3">
        <f t="shared" si="2"/>
        <v>-1.2680010868580745E-3</v>
      </c>
      <c r="I12" s="42">
        <f t="shared" si="3"/>
        <v>1.3785884663419523</v>
      </c>
      <c r="J12" s="59">
        <v>20091778</v>
      </c>
      <c r="K12" s="36">
        <f t="shared" ref="K12" si="8">J12/J$34*100</f>
        <v>18.126729741682858</v>
      </c>
      <c r="L12" s="59">
        <v>21136045</v>
      </c>
      <c r="M12" s="36">
        <f t="shared" ref="M12" si="9">L12/L$34*100</f>
        <v>19.734983342247329</v>
      </c>
      <c r="N12" s="34">
        <f t="shared" si="6"/>
        <v>1044267</v>
      </c>
      <c r="O12" s="3">
        <f t="shared" si="7"/>
        <v>5.1974842644588251E-2</v>
      </c>
      <c r="P12" s="29">
        <v>0.22520709327400823</v>
      </c>
    </row>
    <row r="13" spans="1:18" x14ac:dyDescent="0.3">
      <c r="A13" s="64" t="s">
        <v>3</v>
      </c>
      <c r="B13" s="20" t="s">
        <v>44</v>
      </c>
      <c r="C13" s="59">
        <v>0</v>
      </c>
      <c r="D13" s="36">
        <f t="shared" si="0"/>
        <v>0</v>
      </c>
      <c r="E13" s="59"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v>0</v>
      </c>
      <c r="K13" s="36">
        <f t="shared" ref="K13" si="10">J13/J$34*100</f>
        <v>0</v>
      </c>
      <c r="L13" s="59">
        <v>0</v>
      </c>
      <c r="M13" s="36">
        <f>L13/L$34*100</f>
        <v>0</v>
      </c>
      <c r="N13" s="34">
        <f t="shared" si="6"/>
        <v>0</v>
      </c>
      <c r="O13" s="3" t="s">
        <v>26</v>
      </c>
      <c r="P13" s="29">
        <v>0</v>
      </c>
    </row>
    <row r="14" spans="1:18" x14ac:dyDescent="0.3">
      <c r="A14" s="64" t="s">
        <v>4</v>
      </c>
      <c r="B14" s="20" t="s">
        <v>45</v>
      </c>
      <c r="C14" s="59">
        <v>0</v>
      </c>
      <c r="D14" s="36">
        <f t="shared" si="0"/>
        <v>0</v>
      </c>
      <c r="E14" s="59">
        <v>0</v>
      </c>
      <c r="F14" s="36">
        <f t="shared" si="0"/>
        <v>0</v>
      </c>
      <c r="G14" s="34">
        <f t="shared" si="1"/>
        <v>0</v>
      </c>
      <c r="H14" s="3" t="s">
        <v>26</v>
      </c>
      <c r="I14" s="42">
        <f t="shared" si="3"/>
        <v>0</v>
      </c>
      <c r="J14" s="59">
        <v>0</v>
      </c>
      <c r="K14" s="36">
        <f t="shared" ref="K14" si="11">J14/J$34*100</f>
        <v>0</v>
      </c>
      <c r="L14" s="59">
        <v>0</v>
      </c>
      <c r="M14" s="36">
        <f t="shared" ref="M14" si="12">L14/L$34*100</f>
        <v>0</v>
      </c>
      <c r="N14" s="34">
        <f t="shared" si="6"/>
        <v>0</v>
      </c>
      <c r="O14" s="3" t="s">
        <v>26</v>
      </c>
      <c r="P14" s="29">
        <v>0</v>
      </c>
    </row>
    <row r="15" spans="1:18" x14ac:dyDescent="0.3">
      <c r="A15" s="64" t="s">
        <v>5</v>
      </c>
      <c r="B15" s="20" t="s">
        <v>46</v>
      </c>
      <c r="C15" s="59">
        <v>1</v>
      </c>
      <c r="D15" s="36">
        <f t="shared" si="0"/>
        <v>1.9773787866803763E-3</v>
      </c>
      <c r="E15" s="59">
        <v>0</v>
      </c>
      <c r="F15" s="36">
        <f>E15/E$34*100</f>
        <v>0</v>
      </c>
      <c r="G15" s="34">
        <f>E15-C15</f>
        <v>-1</v>
      </c>
      <c r="H15" s="3" t="s">
        <v>26</v>
      </c>
      <c r="I15" s="42">
        <f t="shared" si="3"/>
        <v>-1.9773787866803763E-3</v>
      </c>
      <c r="J15" s="59">
        <v>19684</v>
      </c>
      <c r="K15" s="36">
        <f t="shared" ref="K15" si="13">J15/J$34*100</f>
        <v>1.7758833898885672E-2</v>
      </c>
      <c r="L15" s="59">
        <v>20949</v>
      </c>
      <c r="M15" s="36">
        <f t="shared" ref="M15" si="14">L15/L$34*100</f>
        <v>1.9560337141444357E-2</v>
      </c>
      <c r="N15" s="34">
        <f>L15-J15</f>
        <v>1265</v>
      </c>
      <c r="O15" s="3">
        <f>(L15-J15)/J15</f>
        <v>6.4265393212761632E-2</v>
      </c>
      <c r="P15" s="29">
        <v>0</v>
      </c>
    </row>
    <row r="16" spans="1:18" x14ac:dyDescent="0.3">
      <c r="A16" s="64" t="s">
        <v>6</v>
      </c>
      <c r="B16" s="20" t="s">
        <v>47</v>
      </c>
      <c r="C16" s="59">
        <v>50</v>
      </c>
      <c r="D16" s="36">
        <f t="shared" si="0"/>
        <v>9.8868939334018816E-2</v>
      </c>
      <c r="E16" s="59">
        <v>110</v>
      </c>
      <c r="F16" s="36">
        <f t="shared" si="0"/>
        <v>0.23153995116611939</v>
      </c>
      <c r="G16" s="34">
        <f t="shared" si="1"/>
        <v>60</v>
      </c>
      <c r="H16" s="3">
        <f>(E16-C16)/C16</f>
        <v>1.2</v>
      </c>
      <c r="I16" s="42">
        <f t="shared" si="3"/>
        <v>0.13267101183210056</v>
      </c>
      <c r="J16" s="59">
        <v>128237</v>
      </c>
      <c r="K16" s="36">
        <f t="shared" ref="K16" si="15">J16/J$34*100</f>
        <v>0.11569495949458453</v>
      </c>
      <c r="L16" s="59">
        <v>97578</v>
      </c>
      <c r="M16" s="36">
        <f t="shared" ref="M16" si="16">L16/L$34*100</f>
        <v>9.1109770279624677E-2</v>
      </c>
      <c r="N16" s="34">
        <f t="shared" si="6"/>
        <v>-30659</v>
      </c>
      <c r="O16" s="3">
        <f>(L16-J16)/J16</f>
        <v>-0.23908076452193985</v>
      </c>
      <c r="P16" s="29">
        <v>1.2660454430552151E-2</v>
      </c>
    </row>
    <row r="17" spans="1:16" x14ac:dyDescent="0.3">
      <c r="A17" s="64" t="s">
        <v>7</v>
      </c>
      <c r="B17" s="20" t="s">
        <v>48</v>
      </c>
      <c r="C17" s="59">
        <v>1185</v>
      </c>
      <c r="D17" s="36">
        <f t="shared" si="0"/>
        <v>2.3431938622162458</v>
      </c>
      <c r="E17" s="59">
        <v>1157</v>
      </c>
      <c r="F17" s="36">
        <f t="shared" si="0"/>
        <v>2.4353793045381829</v>
      </c>
      <c r="G17" s="34">
        <f t="shared" si="1"/>
        <v>-28</v>
      </c>
      <c r="H17" s="3">
        <f t="shared" si="2"/>
        <v>-2.3628691983122362E-2</v>
      </c>
      <c r="I17" s="42">
        <f t="shared" si="3"/>
        <v>9.2185442321937039E-2</v>
      </c>
      <c r="J17" s="59">
        <v>6384758</v>
      </c>
      <c r="K17" s="36">
        <f t="shared" ref="K17" si="17">J17/J$34*100</f>
        <v>5.760305669913711</v>
      </c>
      <c r="L17" s="59">
        <v>3015664</v>
      </c>
      <c r="M17" s="36">
        <f>L17/L$34*100</f>
        <v>2.8157623058531032</v>
      </c>
      <c r="N17" s="34">
        <f t="shared" si="6"/>
        <v>-3369094</v>
      </c>
      <c r="O17" s="3">
        <f t="shared" ref="O17:O19" si="18">(L17-J17)/J17</f>
        <v>-0.52767763476704987</v>
      </c>
      <c r="P17" s="29">
        <v>0.25422059710344458</v>
      </c>
    </row>
    <row r="18" spans="1:16" x14ac:dyDescent="0.3">
      <c r="A18" s="64" t="s">
        <v>8</v>
      </c>
      <c r="B18" s="20" t="s">
        <v>49</v>
      </c>
      <c r="C18" s="59">
        <v>1280</v>
      </c>
      <c r="D18" s="36">
        <f t="shared" si="0"/>
        <v>2.5310448469508819</v>
      </c>
      <c r="E18" s="59">
        <v>1196</v>
      </c>
      <c r="F18" s="36">
        <f t="shared" si="0"/>
        <v>2.5174707417698072</v>
      </c>
      <c r="G18" s="34">
        <f t="shared" si="1"/>
        <v>-84</v>
      </c>
      <c r="H18" s="3">
        <f t="shared" si="2"/>
        <v>-6.5625000000000003E-2</v>
      </c>
      <c r="I18" s="42">
        <f t="shared" si="3"/>
        <v>-1.3574105181074714E-2</v>
      </c>
      <c r="J18" s="59">
        <v>3103997</v>
      </c>
      <c r="K18" s="36">
        <f t="shared" ref="K18" si="19">J18/J$34*100</f>
        <v>2.8004149129058842</v>
      </c>
      <c r="L18" s="59">
        <v>1987161</v>
      </c>
      <c r="M18" s="36">
        <f t="shared" ref="M18" si="20">L18/L$34*100</f>
        <v>1.8554364940727344</v>
      </c>
      <c r="N18" s="34">
        <f t="shared" si="6"/>
        <v>-1116836</v>
      </c>
      <c r="O18" s="3">
        <f t="shared" si="18"/>
        <v>-0.35980576012154653</v>
      </c>
      <c r="P18" s="29">
        <v>-0.14663491487759561</v>
      </c>
    </row>
    <row r="19" spans="1:16" s="27" customFormat="1" ht="26.25" customHeight="1" x14ac:dyDescent="0.3">
      <c r="A19" s="64" t="s">
        <v>9</v>
      </c>
      <c r="B19" s="20" t="s">
        <v>50</v>
      </c>
      <c r="C19" s="59">
        <v>15666</v>
      </c>
      <c r="D19" s="36">
        <f t="shared" si="0"/>
        <v>30.977616072134779</v>
      </c>
      <c r="E19" s="59">
        <v>15932</v>
      </c>
      <c r="F19" s="36">
        <f t="shared" si="0"/>
        <v>33.535404563441944</v>
      </c>
      <c r="G19" s="34">
        <f t="shared" si="1"/>
        <v>266</v>
      </c>
      <c r="H19" s="3">
        <f t="shared" si="2"/>
        <v>1.6979445933869526E-2</v>
      </c>
      <c r="I19" s="42">
        <f>F19-D19</f>
        <v>2.5577884913071642</v>
      </c>
      <c r="J19" s="59">
        <v>42617248</v>
      </c>
      <c r="K19" s="36">
        <f t="shared" ref="K19" si="21">J19/J$34*100</f>
        <v>38.449127639687944</v>
      </c>
      <c r="L19" s="59">
        <v>40946523</v>
      </c>
      <c r="M19" s="36">
        <f t="shared" ref="M19" si="22">L19/L$34*100</f>
        <v>38.232268587994923</v>
      </c>
      <c r="N19" s="34">
        <f t="shared" si="6"/>
        <v>-1670725</v>
      </c>
      <c r="O19" s="3">
        <f t="shared" si="18"/>
        <v>-3.9203024090152416E-2</v>
      </c>
      <c r="P19" s="29">
        <v>-0.97217131207666796</v>
      </c>
    </row>
    <row r="20" spans="1:16" s="27" customFormat="1" ht="23.25" customHeight="1" x14ac:dyDescent="0.3">
      <c r="A20" s="64" t="s">
        <v>10</v>
      </c>
      <c r="B20" s="20" t="s">
        <v>51</v>
      </c>
      <c r="C20" s="59">
        <v>0</v>
      </c>
      <c r="D20" s="36">
        <f>C20/C$34*100</f>
        <v>0</v>
      </c>
      <c r="E20" s="59"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v>0</v>
      </c>
      <c r="K20" s="36">
        <f t="shared" ref="K20" si="23">J20/J$34*100</f>
        <v>0</v>
      </c>
      <c r="L20" s="59">
        <v>0</v>
      </c>
      <c r="M20" s="36">
        <f t="shared" ref="M20" si="24">L20/L$34*100</f>
        <v>0</v>
      </c>
      <c r="N20" s="34">
        <f t="shared" si="6"/>
        <v>0</v>
      </c>
      <c r="O20" s="3" t="s">
        <v>26</v>
      </c>
      <c r="P20" s="29">
        <v>0</v>
      </c>
    </row>
    <row r="21" spans="1:16" x14ac:dyDescent="0.3">
      <c r="A21" s="64" t="s">
        <v>11</v>
      </c>
      <c r="B21" s="20" t="s">
        <v>52</v>
      </c>
      <c r="C21" s="59">
        <v>0</v>
      </c>
      <c r="D21" s="36">
        <f t="shared" si="0"/>
        <v>0</v>
      </c>
      <c r="E21" s="59">
        <v>0</v>
      </c>
      <c r="F21" s="36">
        <f>E21/E$34*100</f>
        <v>0</v>
      </c>
      <c r="G21" s="34">
        <f t="shared" si="1"/>
        <v>0</v>
      </c>
      <c r="H21" s="3" t="s">
        <v>26</v>
      </c>
      <c r="I21" s="42">
        <f t="shared" si="3"/>
        <v>0</v>
      </c>
      <c r="J21" s="59">
        <v>0</v>
      </c>
      <c r="K21" s="36">
        <f t="shared" ref="K21" si="25">J21/J$34*100</f>
        <v>0</v>
      </c>
      <c r="L21" s="59">
        <v>0</v>
      </c>
      <c r="M21" s="36">
        <f t="shared" ref="M21" si="26">L21/L$34*100</f>
        <v>0</v>
      </c>
      <c r="N21" s="34">
        <f t="shared" si="6"/>
        <v>0</v>
      </c>
      <c r="O21" s="3" t="s">
        <v>26</v>
      </c>
      <c r="P21" s="29">
        <v>0</v>
      </c>
    </row>
    <row r="22" spans="1:16" x14ac:dyDescent="0.3">
      <c r="A22" s="64" t="s">
        <v>12</v>
      </c>
      <c r="B22" s="20" t="s">
        <v>53</v>
      </c>
      <c r="C22" s="59">
        <v>226</v>
      </c>
      <c r="D22" s="36">
        <f t="shared" si="0"/>
        <v>0.44688760578976511</v>
      </c>
      <c r="E22" s="59">
        <v>260</v>
      </c>
      <c r="F22" s="36">
        <f t="shared" si="0"/>
        <v>0.54727624821082765</v>
      </c>
      <c r="G22" s="34">
        <f>E22-C22</f>
        <v>34</v>
      </c>
      <c r="H22" s="3">
        <f t="shared" si="2"/>
        <v>0.15044247787610621</v>
      </c>
      <c r="I22" s="42">
        <f t="shared" si="3"/>
        <v>0.10038864242106255</v>
      </c>
      <c r="J22" s="59">
        <v>831613</v>
      </c>
      <c r="K22" s="36">
        <f>J22/J$34*100</f>
        <v>0.75027825315759045</v>
      </c>
      <c r="L22" s="59">
        <v>655092</v>
      </c>
      <c r="M22" s="36">
        <f>L22/L$34*100</f>
        <v>0.61166740076677006</v>
      </c>
      <c r="N22" s="34">
        <f t="shared" si="6"/>
        <v>-176521</v>
      </c>
      <c r="O22" s="3">
        <f t="shared" ref="O22:O25" si="27">(L22-J22)/J22</f>
        <v>-0.21226339655584989</v>
      </c>
      <c r="P22" s="29">
        <v>-1.7333897579263735E-2</v>
      </c>
    </row>
    <row r="23" spans="1:16" x14ac:dyDescent="0.3">
      <c r="A23" s="64" t="s">
        <v>13</v>
      </c>
      <c r="B23" s="20" t="s">
        <v>54</v>
      </c>
      <c r="C23" s="59">
        <v>259</v>
      </c>
      <c r="D23" s="36">
        <f t="shared" si="0"/>
        <v>0.51214110575021754</v>
      </c>
      <c r="E23" s="59">
        <v>347</v>
      </c>
      <c r="F23" s="36">
        <f t="shared" si="0"/>
        <v>0.73040330049675839</v>
      </c>
      <c r="G23" s="34">
        <f t="shared" si="1"/>
        <v>88</v>
      </c>
      <c r="H23" s="3">
        <f>(E23-C23)/C23</f>
        <v>0.33976833976833976</v>
      </c>
      <c r="I23" s="42">
        <f t="shared" si="3"/>
        <v>0.21826219474654085</v>
      </c>
      <c r="J23" s="59">
        <v>897808</v>
      </c>
      <c r="K23" s="36">
        <f t="shared" ref="K23" si="28">J23/J$34*100</f>
        <v>0.80999914372539861</v>
      </c>
      <c r="L23" s="59">
        <v>1214455</v>
      </c>
      <c r="M23" s="36">
        <f t="shared" ref="M23" si="29">L23/L$34*100</f>
        <v>1.1339514651349853</v>
      </c>
      <c r="N23" s="34">
        <f t="shared" si="6"/>
        <v>316647</v>
      </c>
      <c r="O23" s="3">
        <f t="shared" si="27"/>
        <v>0.35268899363783796</v>
      </c>
      <c r="P23" s="29">
        <v>0.15895889492804854</v>
      </c>
    </row>
    <row r="24" spans="1:16" x14ac:dyDescent="0.3">
      <c r="A24" s="64" t="s">
        <v>14</v>
      </c>
      <c r="B24" s="20" t="s">
        <v>55</v>
      </c>
      <c r="C24" s="59">
        <v>66</v>
      </c>
      <c r="D24" s="36">
        <f t="shared" si="0"/>
        <v>0.13050699992090484</v>
      </c>
      <c r="E24" s="59">
        <v>83</v>
      </c>
      <c r="F24" s="36">
        <f t="shared" si="0"/>
        <v>0.17470741769807191</v>
      </c>
      <c r="G24" s="34">
        <f t="shared" si="1"/>
        <v>17</v>
      </c>
      <c r="H24" s="3">
        <f t="shared" si="2"/>
        <v>0.25757575757575757</v>
      </c>
      <c r="I24" s="42">
        <f t="shared" si="3"/>
        <v>4.4200417777167073E-2</v>
      </c>
      <c r="J24" s="59">
        <v>47628</v>
      </c>
      <c r="K24" s="36">
        <f t="shared" ref="K24" si="30">J24/J$34*100</f>
        <v>4.2969810045525643E-2</v>
      </c>
      <c r="L24" s="59">
        <v>99145</v>
      </c>
      <c r="M24" s="36">
        <f t="shared" ref="M24" si="31">L24/L$34*100</f>
        <v>9.2572897316745464E-2</v>
      </c>
      <c r="N24" s="34">
        <f t="shared" si="6"/>
        <v>51517</v>
      </c>
      <c r="O24" s="3">
        <f t="shared" si="27"/>
        <v>1.0816536491139666</v>
      </c>
      <c r="P24" s="29">
        <v>5.9058862424510722E-3</v>
      </c>
    </row>
    <row r="25" spans="1:16" x14ac:dyDescent="0.3">
      <c r="A25" s="64" t="s">
        <v>15</v>
      </c>
      <c r="B25" s="20" t="s">
        <v>56</v>
      </c>
      <c r="C25" s="59">
        <v>225</v>
      </c>
      <c r="D25" s="36">
        <f t="shared" si="0"/>
        <v>0.44491022700308475</v>
      </c>
      <c r="E25" s="59">
        <v>356</v>
      </c>
      <c r="F25" s="36">
        <f t="shared" si="0"/>
        <v>0.74934747831944093</v>
      </c>
      <c r="G25" s="34">
        <f t="shared" si="1"/>
        <v>131</v>
      </c>
      <c r="H25" s="3">
        <f t="shared" si="2"/>
        <v>0.5822222222222222</v>
      </c>
      <c r="I25" s="42">
        <f t="shared" si="3"/>
        <v>0.30443725131635618</v>
      </c>
      <c r="J25" s="59">
        <v>238056</v>
      </c>
      <c r="K25" s="36">
        <f t="shared" ref="K25" si="32">J25/J$34*100</f>
        <v>0.2147732657301934</v>
      </c>
      <c r="L25" s="59">
        <v>172547</v>
      </c>
      <c r="M25" s="36">
        <f>L25/L$34*100</f>
        <v>0.16110924114491382</v>
      </c>
      <c r="N25" s="34">
        <f>L25-J25</f>
        <v>-65509</v>
      </c>
      <c r="O25" s="3">
        <f t="shared" si="27"/>
        <v>-0.2751831501831502</v>
      </c>
      <c r="P25" s="29">
        <v>3.2331242666774784E-2</v>
      </c>
    </row>
    <row r="26" spans="1:16" x14ac:dyDescent="0.3">
      <c r="A26" s="64" t="s">
        <v>16</v>
      </c>
      <c r="B26" s="20" t="s">
        <v>57</v>
      </c>
      <c r="C26" s="59">
        <v>0</v>
      </c>
      <c r="D26" s="36">
        <f t="shared" si="0"/>
        <v>0</v>
      </c>
      <c r="E26" s="59"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v>0</v>
      </c>
      <c r="K26" s="36">
        <f t="shared" ref="K26" si="33">J26/J$34*100</f>
        <v>0</v>
      </c>
      <c r="L26" s="59">
        <v>0</v>
      </c>
      <c r="M26" s="36">
        <f t="shared" ref="M26" si="34">L26/L$34*100</f>
        <v>0</v>
      </c>
      <c r="N26" s="34">
        <f t="shared" si="6"/>
        <v>0</v>
      </c>
      <c r="O26" s="3" t="s">
        <v>26</v>
      </c>
      <c r="P26" s="29">
        <v>0</v>
      </c>
    </row>
    <row r="27" spans="1:16" x14ac:dyDescent="0.3">
      <c r="A27" s="64" t="s">
        <v>17</v>
      </c>
      <c r="B27" s="20" t="s">
        <v>58</v>
      </c>
      <c r="C27" s="59">
        <v>176</v>
      </c>
      <c r="D27" s="36">
        <f>C27/C$34*100</f>
        <v>0.34801866645574625</v>
      </c>
      <c r="E27" s="59">
        <v>273</v>
      </c>
      <c r="F27" s="36">
        <f>E27/E$34*100</f>
        <v>0.57464006062136896</v>
      </c>
      <c r="G27" s="34">
        <f>E27-C27</f>
        <v>97</v>
      </c>
      <c r="H27" s="3">
        <f>(E27-C27)/C27</f>
        <v>0.55113636363636365</v>
      </c>
      <c r="I27" s="42">
        <f t="shared" si="3"/>
        <v>0.22662139416562271</v>
      </c>
      <c r="J27" s="59">
        <v>67730</v>
      </c>
      <c r="K27" s="36">
        <f>J27/J$34*100</f>
        <v>6.1105762038789188E-2</v>
      </c>
      <c r="L27" s="59">
        <v>91612</v>
      </c>
      <c r="M27" s="36">
        <f t="shared" ref="M27" si="35">L27/L$34*100</f>
        <v>8.5539243219342226E-2</v>
      </c>
      <c r="N27" s="34">
        <f t="shared" si="6"/>
        <v>23882</v>
      </c>
      <c r="O27" s="3">
        <f>(L27-J27)/J27</f>
        <v>0.35260593533146317</v>
      </c>
      <c r="P27" s="29">
        <v>0.18171042455297987</v>
      </c>
    </row>
    <row r="28" spans="1:16" x14ac:dyDescent="0.3">
      <c r="A28" s="65" t="s">
        <v>23</v>
      </c>
      <c r="B28" s="9" t="s">
        <v>59</v>
      </c>
      <c r="C28" s="60">
        <f>SUM(C10:C27)</f>
        <v>45445</v>
      </c>
      <c r="D28" s="10">
        <f>C28/C$34*100</f>
        <v>89.861978960689711</v>
      </c>
      <c r="E28" s="60">
        <f>SUM(E10:E27)</f>
        <v>42476</v>
      </c>
      <c r="F28" s="10">
        <f>E28/E$34*100</f>
        <v>89.408099688473513</v>
      </c>
      <c r="G28" s="41">
        <f>E28-C28</f>
        <v>-2969</v>
      </c>
      <c r="H28" s="41">
        <f>(E28-C28)/C28</f>
        <v>-6.5331719661128843E-2</v>
      </c>
      <c r="I28" s="33">
        <f>F28-D28</f>
        <v>-0.45387927221619861</v>
      </c>
      <c r="J28" s="44">
        <f>SUM(J10:J27)</f>
        <v>85028950</v>
      </c>
      <c r="K28" s="10">
        <f>J28/J$34*100</f>
        <v>76.712812418545766</v>
      </c>
      <c r="L28" s="44">
        <f>SUM(L10:L27)</f>
        <v>78035348</v>
      </c>
      <c r="M28" s="10">
        <f>L28/L$34*100</f>
        <v>72.862557440924888</v>
      </c>
      <c r="N28" s="41">
        <f>L28-J28</f>
        <v>-6993602</v>
      </c>
      <c r="O28" s="41">
        <f t="shared" ref="O28:O31" si="36">(L28-J28)/J28</f>
        <v>-8.2249657322594247E-2</v>
      </c>
      <c r="P28" s="33">
        <v>-1.5627403227412628E-2</v>
      </c>
    </row>
    <row r="29" spans="1:16" x14ac:dyDescent="0.3">
      <c r="A29" s="66" t="s">
        <v>22</v>
      </c>
      <c r="B29" s="7" t="s">
        <v>60</v>
      </c>
      <c r="C29" s="59">
        <v>4209</v>
      </c>
      <c r="D29" s="36">
        <f>C29/C$34*100</f>
        <v>8.3227873131377041</v>
      </c>
      <c r="E29" s="59">
        <v>4132</v>
      </c>
      <c r="F29" s="36">
        <f>E29/E$34*100</f>
        <v>8.6974825292582292</v>
      </c>
      <c r="G29" s="34">
        <f>E29-C29</f>
        <v>-77</v>
      </c>
      <c r="H29" s="3">
        <f t="shared" ref="H29:H30" si="37">(E29-C29)/C29</f>
        <v>-1.8294131622713233E-2</v>
      </c>
      <c r="I29" s="42">
        <f t="shared" si="3"/>
        <v>0.37469521612052503</v>
      </c>
      <c r="J29" s="59">
        <v>24725581</v>
      </c>
      <c r="K29" s="36">
        <f>J29/J$34*100</f>
        <v>22.30733011747833</v>
      </c>
      <c r="L29" s="59">
        <v>27779589</v>
      </c>
      <c r="M29" s="36">
        <f>L29/L$34*100</f>
        <v>25.938141509893509</v>
      </c>
      <c r="N29" s="34">
        <f>L29-J29</f>
        <v>3054008</v>
      </c>
      <c r="O29" s="3">
        <f t="shared" si="36"/>
        <v>0.1235161268809012</v>
      </c>
      <c r="P29" s="45">
        <v>-3.6061148529515918E-2</v>
      </c>
    </row>
    <row r="30" spans="1:16" x14ac:dyDescent="0.3">
      <c r="A30" s="66" t="s">
        <v>20</v>
      </c>
      <c r="B30" s="8" t="s">
        <v>61</v>
      </c>
      <c r="C30" s="59">
        <v>25</v>
      </c>
      <c r="D30" s="36">
        <f t="shared" ref="D30:F32" si="38">C30/C$34*100</f>
        <v>4.9434469667009408E-2</v>
      </c>
      <c r="E30" s="59">
        <v>22</v>
      </c>
      <c r="F30" s="36">
        <f t="shared" si="38"/>
        <v>4.6307990233223878E-2</v>
      </c>
      <c r="G30" s="34">
        <f t="shared" ref="G30" si="39">E30-C30</f>
        <v>-3</v>
      </c>
      <c r="H30" s="3">
        <f t="shared" si="37"/>
        <v>-0.12</v>
      </c>
      <c r="I30" s="42">
        <f t="shared" si="3"/>
        <v>-3.1264794337855298E-3</v>
      </c>
      <c r="J30" s="59">
        <v>119647</v>
      </c>
      <c r="K30" s="36">
        <f t="shared" ref="K30" si="40">J30/J$34*100</f>
        <v>0.10794509243547926</v>
      </c>
      <c r="L30" s="59">
        <v>132016</v>
      </c>
      <c r="M30" s="36">
        <f t="shared" ref="M30" si="41">L30/L$34*100</f>
        <v>0.12326495145662886</v>
      </c>
      <c r="N30" s="34">
        <f>L30-J30</f>
        <v>12369</v>
      </c>
      <c r="O30" s="3">
        <f t="shared" si="36"/>
        <v>0.10337910687271724</v>
      </c>
      <c r="P30" s="45">
        <v>8.6263126040286298E-3</v>
      </c>
    </row>
    <row r="31" spans="1:16" x14ac:dyDescent="0.3">
      <c r="A31" s="66" t="s">
        <v>21</v>
      </c>
      <c r="B31" s="23" t="s">
        <v>62</v>
      </c>
      <c r="C31" s="59">
        <v>893</v>
      </c>
      <c r="D31" s="36">
        <f t="shared" si="38"/>
        <v>1.7657992565055762</v>
      </c>
      <c r="E31" s="59">
        <v>878</v>
      </c>
      <c r="F31" s="36">
        <f t="shared" si="38"/>
        <v>1.8481097920350256</v>
      </c>
      <c r="G31" s="34">
        <f>E31-C31</f>
        <v>-15</v>
      </c>
      <c r="H31" s="3">
        <f>(E31-C31)/C31</f>
        <v>-1.6797312430011199E-2</v>
      </c>
      <c r="I31" s="42">
        <f t="shared" si="3"/>
        <v>8.2310535529449336E-2</v>
      </c>
      <c r="J31" s="59">
        <v>966433</v>
      </c>
      <c r="K31" s="36">
        <f>J31/J$34*100</f>
        <v>0.87191237154042767</v>
      </c>
      <c r="L31" s="59">
        <v>1152428</v>
      </c>
      <c r="M31" s="36">
        <f t="shared" ref="M31" si="42">L31/L$34*100</f>
        <v>1.0760360977249719</v>
      </c>
      <c r="N31" s="34">
        <f t="shared" ref="N31:N32" si="43">L31-J31</f>
        <v>185995</v>
      </c>
      <c r="O31" s="3">
        <f t="shared" si="36"/>
        <v>0.19245514174288336</v>
      </c>
      <c r="P31" s="45">
        <v>4.3062239152886317E-2</v>
      </c>
    </row>
    <row r="32" spans="1:16" ht="15.75" customHeight="1" x14ac:dyDescent="0.3">
      <c r="A32" s="67" t="s">
        <v>19</v>
      </c>
      <c r="B32" s="23" t="s">
        <v>63</v>
      </c>
      <c r="C32" s="59">
        <v>0</v>
      </c>
      <c r="D32" s="36">
        <f t="shared" si="38"/>
        <v>0</v>
      </c>
      <c r="E32" s="59">
        <v>0</v>
      </c>
      <c r="F32" s="36">
        <f>E32/E$34*100</f>
        <v>0</v>
      </c>
      <c r="G32" s="34">
        <f>E32-C32</f>
        <v>0</v>
      </c>
      <c r="H32" s="3" t="s">
        <v>26</v>
      </c>
      <c r="I32" s="42">
        <f>F32-D32</f>
        <v>0</v>
      </c>
      <c r="J32" s="59">
        <v>0</v>
      </c>
      <c r="K32" s="36">
        <f t="shared" ref="K32" si="44">J32/J$34*100</f>
        <v>0</v>
      </c>
      <c r="L32" s="59">
        <v>0</v>
      </c>
      <c r="M32" s="36">
        <f t="shared" ref="M32" si="45">L32/L$34*100</f>
        <v>0</v>
      </c>
      <c r="N32" s="34">
        <f t="shared" si="43"/>
        <v>0</v>
      </c>
      <c r="O32" s="3" t="s">
        <v>26</v>
      </c>
      <c r="P32" s="45">
        <v>0</v>
      </c>
    </row>
    <row r="33" spans="1:16" x14ac:dyDescent="0.3">
      <c r="A33" s="68" t="s">
        <v>18</v>
      </c>
      <c r="B33" s="12" t="s">
        <v>64</v>
      </c>
      <c r="C33" s="61">
        <f>SUM(C29:C32)</f>
        <v>5127</v>
      </c>
      <c r="D33" s="4">
        <f>C33/C$34*100</f>
        <v>10.13802103931029</v>
      </c>
      <c r="E33" s="61">
        <f>SUM(E29:E32)</f>
        <v>5032</v>
      </c>
      <c r="F33" s="4">
        <f>E33/E$34*100</f>
        <v>10.59190031152648</v>
      </c>
      <c r="G33" s="4">
        <f>E33-C33</f>
        <v>-95</v>
      </c>
      <c r="H33" s="41">
        <f>(E33-C33)/C33</f>
        <v>-1.8529354398283595E-2</v>
      </c>
      <c r="I33" s="33">
        <f>F33-D33</f>
        <v>0.45387927221618973</v>
      </c>
      <c r="J33" s="62">
        <f>SUM(J29:J32)</f>
        <v>25811661</v>
      </c>
      <c r="K33" s="4">
        <f>J33/J$34*100</f>
        <v>23.287187581454237</v>
      </c>
      <c r="L33" s="62">
        <f>SUM(L29:L32)</f>
        <v>29064033</v>
      </c>
      <c r="M33" s="4">
        <f>L33/L$34*100</f>
        <v>27.137442559075108</v>
      </c>
      <c r="N33" s="4">
        <f>L33-J33</f>
        <v>3252372</v>
      </c>
      <c r="O33" s="41">
        <f t="shared" ref="O33" si="46">(L33-J33)/J33</f>
        <v>0.12600397936421062</v>
      </c>
      <c r="P33" s="46">
        <v>1.5627403227400194E-2</v>
      </c>
    </row>
    <row r="34" spans="1:16" x14ac:dyDescent="0.3">
      <c r="A34" s="24" t="s">
        <v>24</v>
      </c>
      <c r="B34" s="25" t="s">
        <v>65</v>
      </c>
      <c r="C34" s="30">
        <f>C28+C33</f>
        <v>50572</v>
      </c>
      <c r="D34" s="32">
        <f>D28+D33</f>
        <v>100</v>
      </c>
      <c r="E34" s="30">
        <f>E28+E33</f>
        <v>47508</v>
      </c>
      <c r="F34" s="32">
        <f>F28+F33</f>
        <v>100</v>
      </c>
      <c r="G34" s="26">
        <f>G28+G33</f>
        <v>-3064</v>
      </c>
      <c r="H34" s="26"/>
      <c r="I34" s="26"/>
      <c r="J34" s="30">
        <f>J28+J33</f>
        <v>110840611</v>
      </c>
      <c r="K34" s="32">
        <f>K28+K33</f>
        <v>100</v>
      </c>
      <c r="L34" s="30">
        <f>L28+L33</f>
        <v>107099381</v>
      </c>
      <c r="M34" s="32">
        <f>M28+M33</f>
        <v>100</v>
      </c>
      <c r="N34" s="26">
        <f>N28+N33</f>
        <v>-3741230</v>
      </c>
      <c r="O34" s="26"/>
      <c r="P34" s="26"/>
    </row>
    <row r="37" spans="1:16" x14ac:dyDescent="0.3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3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3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3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3">
      <c r="C41" s="51"/>
      <c r="D41" s="52"/>
      <c r="E41" s="52"/>
      <c r="F41" s="52"/>
      <c r="G41" s="52"/>
      <c r="H41" s="52"/>
      <c r="I41" s="53"/>
      <c r="J41" s="52"/>
      <c r="K41" s="52"/>
      <c r="L41" s="52"/>
    </row>
    <row r="42" spans="1:16" x14ac:dyDescent="0.3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3">
      <c r="C43" s="52"/>
      <c r="D43" s="52"/>
      <c r="E43" s="52"/>
      <c r="F43" s="52"/>
      <c r="G43" s="52"/>
      <c r="H43" s="52"/>
      <c r="I43" s="53"/>
      <c r="J43" s="50"/>
      <c r="K43" s="52"/>
      <c r="L43" s="52"/>
    </row>
    <row r="44" spans="1:16" x14ac:dyDescent="0.3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3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09375" defaultRowHeight="14.4" x14ac:dyDescent="0.3"/>
  <cols>
    <col min="1" max="1" width="8.44140625" customWidth="1"/>
    <col min="2" max="2" width="46.44140625" customWidth="1"/>
    <col min="3" max="8" width="12.33203125" customWidth="1"/>
    <col min="9" max="9" width="12.33203125" style="1" customWidth="1"/>
    <col min="10" max="10" width="15.44140625" customWidth="1"/>
    <col min="11" max="11" width="10" customWidth="1"/>
    <col min="12" max="12" width="15.44140625" customWidth="1"/>
    <col min="13" max="13" width="10" customWidth="1"/>
    <col min="14" max="14" width="16" customWidth="1"/>
    <col min="15" max="15" width="11.109375" customWidth="1"/>
    <col min="16" max="16" width="11.88671875" customWidth="1"/>
  </cols>
  <sheetData>
    <row r="1" spans="1:18" x14ac:dyDescent="0.3">
      <c r="B1" s="35"/>
    </row>
    <row r="3" spans="1:18" x14ac:dyDescent="0.3">
      <c r="E3" s="69" t="s">
        <v>31</v>
      </c>
      <c r="F3" s="13"/>
      <c r="G3" s="13"/>
      <c r="H3" s="13"/>
      <c r="I3" s="14"/>
      <c r="J3" s="13"/>
      <c r="K3" s="13"/>
      <c r="L3" s="13"/>
      <c r="M3" s="13"/>
    </row>
    <row r="4" spans="1:18" x14ac:dyDescent="0.3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3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" thickBot="1" x14ac:dyDescent="0.35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3">
      <c r="A7" s="21"/>
      <c r="B7" s="74" t="s">
        <v>40</v>
      </c>
      <c r="C7" s="74" t="s">
        <v>35</v>
      </c>
      <c r="D7" s="74"/>
      <c r="E7" s="74"/>
      <c r="F7" s="74"/>
      <c r="G7" s="74"/>
      <c r="H7" s="74"/>
      <c r="I7" s="74"/>
      <c r="J7" s="74" t="s">
        <v>66</v>
      </c>
      <c r="K7" s="74"/>
      <c r="L7" s="74"/>
      <c r="M7" s="74"/>
      <c r="N7" s="74"/>
      <c r="O7" s="74"/>
      <c r="P7" s="75"/>
    </row>
    <row r="8" spans="1:18" ht="38.25" customHeight="1" x14ac:dyDescent="0.3">
      <c r="A8" s="16" t="s">
        <v>32</v>
      </c>
      <c r="B8" s="77"/>
      <c r="C8" s="57" t="s">
        <v>35</v>
      </c>
      <c r="D8" s="57" t="s">
        <v>33</v>
      </c>
      <c r="E8" s="57" t="s">
        <v>35</v>
      </c>
      <c r="F8" s="57" t="s">
        <v>33</v>
      </c>
      <c r="G8" s="76" t="s">
        <v>36</v>
      </c>
      <c r="H8" s="76"/>
      <c r="I8" s="57" t="s">
        <v>34</v>
      </c>
      <c r="J8" s="57" t="s">
        <v>66</v>
      </c>
      <c r="K8" s="57" t="s">
        <v>33</v>
      </c>
      <c r="L8" s="57" t="s">
        <v>66</v>
      </c>
      <c r="M8" s="57" t="s">
        <v>33</v>
      </c>
      <c r="N8" s="76" t="s">
        <v>39</v>
      </c>
      <c r="O8" s="76"/>
      <c r="P8" s="18" t="s">
        <v>34</v>
      </c>
    </row>
    <row r="9" spans="1:18" ht="31.5" customHeight="1" thickBot="1" x14ac:dyDescent="0.35">
      <c r="A9" s="15"/>
      <c r="B9" s="78"/>
      <c r="C9" s="19" t="s">
        <v>27</v>
      </c>
      <c r="D9" s="19" t="s">
        <v>25</v>
      </c>
      <c r="E9" s="19" t="s">
        <v>28</v>
      </c>
      <c r="F9" s="19" t="s">
        <v>25</v>
      </c>
      <c r="G9" s="19" t="s">
        <v>38</v>
      </c>
      <c r="H9" s="19" t="s">
        <v>37</v>
      </c>
      <c r="I9" s="19" t="s">
        <v>25</v>
      </c>
      <c r="J9" s="19" t="s">
        <v>27</v>
      </c>
      <c r="K9" s="19" t="s">
        <v>25</v>
      </c>
      <c r="L9" s="19" t="s">
        <v>28</v>
      </c>
      <c r="M9" s="19" t="s">
        <v>25</v>
      </c>
      <c r="N9" s="19" t="s">
        <v>38</v>
      </c>
      <c r="O9" s="19" t="s">
        <v>37</v>
      </c>
      <c r="P9" s="17" t="s">
        <v>25</v>
      </c>
    </row>
    <row r="10" spans="1:18" x14ac:dyDescent="0.3">
      <c r="A10" s="63" t="s">
        <v>0</v>
      </c>
      <c r="B10" s="20" t="s">
        <v>41</v>
      </c>
      <c r="C10" s="59">
        <v>3224</v>
      </c>
      <c r="D10" s="36">
        <v>14.658900669642858</v>
      </c>
      <c r="E10" s="59">
        <v>2534</v>
      </c>
      <c r="F10" s="36">
        <v>13.774603277204999</v>
      </c>
      <c r="G10" s="34">
        <f>E10-C10</f>
        <v>-690</v>
      </c>
      <c r="H10" s="3">
        <f>(E10-C10)/C10</f>
        <v>-0.2140198511166253</v>
      </c>
      <c r="I10" s="42">
        <f>F10-D10</f>
        <v>-0.88429739243785832</v>
      </c>
      <c r="J10" s="59">
        <v>3081561.58</v>
      </c>
      <c r="K10" s="39">
        <v>8.1846125591984134</v>
      </c>
      <c r="L10" s="59">
        <v>3095119.59</v>
      </c>
      <c r="M10" s="40">
        <v>7.9081934309401802</v>
      </c>
      <c r="N10" s="70">
        <f>L10-J10</f>
        <v>13558.009999999776</v>
      </c>
      <c r="O10" s="3">
        <f>(L10-J10)/J10</f>
        <v>4.3997206117814382E-3</v>
      </c>
      <c r="P10" s="42">
        <f>M10-K10</f>
        <v>-0.27641912825823312</v>
      </c>
    </row>
    <row r="11" spans="1:18" x14ac:dyDescent="0.3">
      <c r="A11" s="64" t="s">
        <v>1</v>
      </c>
      <c r="B11" s="20" t="s">
        <v>42</v>
      </c>
      <c r="C11" s="59">
        <v>359</v>
      </c>
      <c r="D11" s="36">
        <v>12.656947544642858</v>
      </c>
      <c r="E11" s="59">
        <v>390</v>
      </c>
      <c r="F11" s="36">
        <v>13.790763065188585</v>
      </c>
      <c r="G11" s="34">
        <f t="shared" ref="G11:G27" si="0">E11-C11</f>
        <v>31</v>
      </c>
      <c r="H11" s="3">
        <f t="shared" ref="H11:H25" si="1">(E11-C11)/C11</f>
        <v>8.6350974930362118E-2</v>
      </c>
      <c r="I11" s="42">
        <f t="shared" ref="I11:I33" si="2">F11-D11</f>
        <v>1.1338155205457277</v>
      </c>
      <c r="J11" s="59">
        <v>243634.06</v>
      </c>
      <c r="K11" s="39">
        <v>1.2415453211093492</v>
      </c>
      <c r="L11" s="59">
        <v>313693.99</v>
      </c>
      <c r="M11" s="40">
        <v>1.4174295579016636</v>
      </c>
      <c r="N11" s="70">
        <f t="shared" ref="N11:N27" si="3">L11-J11</f>
        <v>70059.929999999993</v>
      </c>
      <c r="O11" s="3">
        <f t="shared" ref="O11:O12" si="4">(L11-J11)/J11</f>
        <v>0.28756213314345291</v>
      </c>
      <c r="P11" s="42">
        <f t="shared" ref="P11:P33" si="5">M11-K11</f>
        <v>0.17588423679231435</v>
      </c>
      <c r="R11" s="2"/>
    </row>
    <row r="12" spans="1:18" x14ac:dyDescent="0.3">
      <c r="A12" s="64" t="s">
        <v>2</v>
      </c>
      <c r="B12" s="20" t="s">
        <v>43</v>
      </c>
      <c r="C12" s="59">
        <v>2400</v>
      </c>
      <c r="D12" s="36">
        <v>20.441545758928573</v>
      </c>
      <c r="E12" s="59">
        <v>2474</v>
      </c>
      <c r="F12" s="36">
        <v>20.666752852202581</v>
      </c>
      <c r="G12" s="34">
        <f t="shared" si="0"/>
        <v>74</v>
      </c>
      <c r="H12" s="3">
        <f t="shared" si="1"/>
        <v>3.0833333333333334E-2</v>
      </c>
      <c r="I12" s="42">
        <f t="shared" si="2"/>
        <v>0.22520709327400823</v>
      </c>
      <c r="J12" s="59">
        <v>5130631.6399999997</v>
      </c>
      <c r="K12" s="39">
        <v>17.502308752188135</v>
      </c>
      <c r="L12" s="59">
        <v>5152873.9499999993</v>
      </c>
      <c r="M12" s="40">
        <v>16.852525929262388</v>
      </c>
      <c r="N12" s="70">
        <f t="shared" si="3"/>
        <v>22242.30999999959</v>
      </c>
      <c r="O12" s="3">
        <f t="shared" si="4"/>
        <v>4.3351991646782091E-3</v>
      </c>
      <c r="P12" s="42">
        <f t="shared" si="5"/>
        <v>-0.64978282292574718</v>
      </c>
    </row>
    <row r="13" spans="1:18" x14ac:dyDescent="0.3">
      <c r="A13" s="64" t="s">
        <v>3</v>
      </c>
      <c r="B13" s="20" t="s">
        <v>44</v>
      </c>
      <c r="C13" s="59">
        <v>0</v>
      </c>
      <c r="D13" s="36">
        <v>0</v>
      </c>
      <c r="E13" s="59">
        <v>0</v>
      </c>
      <c r="F13" s="36">
        <v>0</v>
      </c>
      <c r="G13" s="34">
        <f t="shared" si="0"/>
        <v>0</v>
      </c>
      <c r="H13" s="3" t="s">
        <v>26</v>
      </c>
      <c r="I13" s="42">
        <f t="shared" si="2"/>
        <v>0</v>
      </c>
      <c r="J13" s="59">
        <v>0</v>
      </c>
      <c r="K13" s="39">
        <v>0</v>
      </c>
      <c r="L13" s="59">
        <v>0</v>
      </c>
      <c r="M13" s="40">
        <v>0</v>
      </c>
      <c r="N13" s="70">
        <f t="shared" si="3"/>
        <v>0</v>
      </c>
      <c r="O13" s="3" t="s">
        <v>26</v>
      </c>
      <c r="P13" s="42">
        <f t="shared" si="5"/>
        <v>0</v>
      </c>
    </row>
    <row r="14" spans="1:18" x14ac:dyDescent="0.3">
      <c r="A14" s="64" t="s">
        <v>4</v>
      </c>
      <c r="B14" s="20" t="s">
        <v>45</v>
      </c>
      <c r="C14" s="59">
        <v>0</v>
      </c>
      <c r="D14" s="36">
        <v>0</v>
      </c>
      <c r="E14" s="59">
        <v>0</v>
      </c>
      <c r="F14" s="36">
        <v>0</v>
      </c>
      <c r="G14" s="34">
        <f t="shared" si="0"/>
        <v>0</v>
      </c>
      <c r="H14" s="3" t="s">
        <v>26</v>
      </c>
      <c r="I14" s="42">
        <f t="shared" si="2"/>
        <v>0</v>
      </c>
      <c r="J14" s="59">
        <v>0</v>
      </c>
      <c r="K14" s="39">
        <v>0</v>
      </c>
      <c r="L14" s="59">
        <v>0</v>
      </c>
      <c r="M14" s="40">
        <v>0</v>
      </c>
      <c r="N14" s="70">
        <f t="shared" si="3"/>
        <v>0</v>
      </c>
      <c r="O14" s="3" t="s">
        <v>26</v>
      </c>
      <c r="P14" s="42">
        <f t="shared" si="5"/>
        <v>0</v>
      </c>
    </row>
    <row r="15" spans="1:18" x14ac:dyDescent="0.3">
      <c r="A15" s="64" t="s">
        <v>5</v>
      </c>
      <c r="B15" s="20" t="s">
        <v>46</v>
      </c>
      <c r="C15" s="59">
        <v>0</v>
      </c>
      <c r="D15" s="36">
        <v>0</v>
      </c>
      <c r="E15" s="59">
        <v>2</v>
      </c>
      <c r="F15" s="36">
        <v>0</v>
      </c>
      <c r="G15" s="34">
        <f t="shared" si="0"/>
        <v>2</v>
      </c>
      <c r="H15" s="3" t="s">
        <v>26</v>
      </c>
      <c r="I15" s="42">
        <f t="shared" si="2"/>
        <v>0</v>
      </c>
      <c r="J15" s="59">
        <v>0</v>
      </c>
      <c r="K15" s="39">
        <v>1.6299438680175143E-4</v>
      </c>
      <c r="L15" s="59">
        <v>2431.8200000000002</v>
      </c>
      <c r="M15" s="40">
        <v>3.1132200060753033E-3</v>
      </c>
      <c r="N15" s="70">
        <f t="shared" si="3"/>
        <v>2431.8200000000002</v>
      </c>
      <c r="O15" s="3" t="s">
        <v>26</v>
      </c>
      <c r="P15" s="42">
        <f t="shared" si="5"/>
        <v>2.950225619273552E-3</v>
      </c>
    </row>
    <row r="16" spans="1:18" x14ac:dyDescent="0.3">
      <c r="A16" s="64" t="s">
        <v>6</v>
      </c>
      <c r="B16" s="20" t="s">
        <v>47</v>
      </c>
      <c r="C16" s="59">
        <v>8</v>
      </c>
      <c r="D16" s="36">
        <v>6.9754464285714288E-2</v>
      </c>
      <c r="E16" s="59">
        <v>4</v>
      </c>
      <c r="F16" s="36">
        <v>8.2414918716266439E-2</v>
      </c>
      <c r="G16" s="34">
        <f t="shared" si="0"/>
        <v>-4</v>
      </c>
      <c r="H16" s="3">
        <f t="shared" si="1"/>
        <v>-0.5</v>
      </c>
      <c r="I16" s="42">
        <f t="shared" si="2"/>
        <v>1.2660454430552151E-2</v>
      </c>
      <c r="J16" s="59">
        <v>26725.67</v>
      </c>
      <c r="K16" s="39">
        <v>6.3384417881367464E-2</v>
      </c>
      <c r="L16" s="59">
        <v>36381.240000000005</v>
      </c>
      <c r="M16" s="40">
        <v>0.10600971262627933</v>
      </c>
      <c r="N16" s="70">
        <f t="shared" si="3"/>
        <v>9655.570000000007</v>
      </c>
      <c r="O16" s="3">
        <f t="shared" ref="O16:O19" si="6">(L16-J16)/J16</f>
        <v>0.36128448790993856</v>
      </c>
      <c r="P16" s="42">
        <f t="shared" si="5"/>
        <v>4.2625294744911862E-2</v>
      </c>
    </row>
    <row r="17" spans="1:16" x14ac:dyDescent="0.3">
      <c r="A17" s="64" t="s">
        <v>7</v>
      </c>
      <c r="B17" s="20" t="s">
        <v>48</v>
      </c>
      <c r="C17" s="59">
        <v>131</v>
      </c>
      <c r="D17" s="36">
        <v>1.6898018973214284</v>
      </c>
      <c r="E17" s="59">
        <v>132</v>
      </c>
      <c r="F17" s="36">
        <v>1.944022494424873</v>
      </c>
      <c r="G17" s="34">
        <f t="shared" si="0"/>
        <v>1</v>
      </c>
      <c r="H17" s="3">
        <f t="shared" si="1"/>
        <v>7.6335877862595417E-3</v>
      </c>
      <c r="I17" s="42">
        <f t="shared" si="2"/>
        <v>0.25422059710344458</v>
      </c>
      <c r="J17" s="59">
        <v>1250253.1599999999</v>
      </c>
      <c r="K17" s="39">
        <v>3.7829558739813378</v>
      </c>
      <c r="L17" s="59">
        <v>2770851.89</v>
      </c>
      <c r="M17" s="40">
        <v>2.2327950820575726</v>
      </c>
      <c r="N17" s="70">
        <f t="shared" si="3"/>
        <v>1520598.7300000002</v>
      </c>
      <c r="O17" s="3">
        <f t="shared" si="6"/>
        <v>1.2162326628312623</v>
      </c>
      <c r="P17" s="42">
        <f t="shared" si="5"/>
        <v>-1.5501607919237652</v>
      </c>
    </row>
    <row r="18" spans="1:16" x14ac:dyDescent="0.3">
      <c r="A18" s="64" t="s">
        <v>8</v>
      </c>
      <c r="B18" s="20" t="s">
        <v>49</v>
      </c>
      <c r="C18" s="59">
        <v>413</v>
      </c>
      <c r="D18" s="36">
        <v>2.7047293526785716</v>
      </c>
      <c r="E18" s="59">
        <v>310</v>
      </c>
      <c r="F18" s="36">
        <v>2.558094437800976</v>
      </c>
      <c r="G18" s="34">
        <f t="shared" si="0"/>
        <v>-103</v>
      </c>
      <c r="H18" s="3">
        <f t="shared" si="1"/>
        <v>-0.24939467312348668</v>
      </c>
      <c r="I18" s="42">
        <f t="shared" si="2"/>
        <v>-0.14663491487759561</v>
      </c>
      <c r="J18" s="59">
        <v>691995.72999999986</v>
      </c>
      <c r="K18" s="39">
        <v>2.0021293089118823</v>
      </c>
      <c r="L18" s="59">
        <v>697161.90999999992</v>
      </c>
      <c r="M18" s="40">
        <v>2.5576314081972851</v>
      </c>
      <c r="N18" s="70">
        <f t="shared" si="3"/>
        <v>5166.1800000000512</v>
      </c>
      <c r="O18" s="3">
        <f t="shared" si="6"/>
        <v>7.4656241014667132E-3</v>
      </c>
      <c r="P18" s="42">
        <f t="shared" si="5"/>
        <v>0.55550209928540273</v>
      </c>
    </row>
    <row r="19" spans="1:16" s="27" customFormat="1" ht="26.25" customHeight="1" x14ac:dyDescent="0.3">
      <c r="A19" s="64" t="s">
        <v>9</v>
      </c>
      <c r="B19" s="20" t="s">
        <v>50</v>
      </c>
      <c r="C19" s="59">
        <v>6925</v>
      </c>
      <c r="D19" s="36">
        <v>36.593191964285715</v>
      </c>
      <c r="E19" s="59">
        <v>6995</v>
      </c>
      <c r="F19" s="36">
        <v>35.621020652209047</v>
      </c>
      <c r="G19" s="34">
        <f t="shared" si="0"/>
        <v>70</v>
      </c>
      <c r="H19" s="3">
        <f t="shared" si="1"/>
        <v>1.0108303249097473E-2</v>
      </c>
      <c r="I19" s="42">
        <f t="shared" si="2"/>
        <v>-0.97217131207666796</v>
      </c>
      <c r="J19" s="59">
        <v>20926225.950000003</v>
      </c>
      <c r="K19" s="39">
        <v>42.889970556012628</v>
      </c>
      <c r="L19" s="59">
        <v>20949196.389999997</v>
      </c>
      <c r="M19" s="40">
        <v>45.596658039985314</v>
      </c>
      <c r="N19" s="70">
        <f t="shared" si="3"/>
        <v>22970.439999993891</v>
      </c>
      <c r="O19" s="3">
        <f t="shared" si="6"/>
        <v>1.097686704467314E-3</v>
      </c>
      <c r="P19" s="42">
        <f t="shared" si="5"/>
        <v>2.7066874839726864</v>
      </c>
    </row>
    <row r="20" spans="1:16" s="27" customFormat="1" ht="26.25" customHeight="1" x14ac:dyDescent="0.3">
      <c r="A20" s="64" t="s">
        <v>10</v>
      </c>
      <c r="B20" s="20" t="s">
        <v>51</v>
      </c>
      <c r="C20" s="59">
        <v>0</v>
      </c>
      <c r="D20" s="36">
        <v>0</v>
      </c>
      <c r="E20" s="59">
        <v>0</v>
      </c>
      <c r="F20" s="36">
        <v>0</v>
      </c>
      <c r="G20" s="34">
        <f t="shared" si="0"/>
        <v>0</v>
      </c>
      <c r="H20" s="3" t="s">
        <v>26</v>
      </c>
      <c r="I20" s="42">
        <f t="shared" si="2"/>
        <v>0</v>
      </c>
      <c r="J20" s="59">
        <v>0</v>
      </c>
      <c r="K20" s="39">
        <v>0</v>
      </c>
      <c r="L20" s="59">
        <v>0</v>
      </c>
      <c r="M20" s="40">
        <v>0</v>
      </c>
      <c r="N20" s="70">
        <f t="shared" si="3"/>
        <v>0</v>
      </c>
      <c r="O20" s="3" t="s">
        <v>26</v>
      </c>
      <c r="P20" s="42">
        <f t="shared" si="5"/>
        <v>0</v>
      </c>
    </row>
    <row r="21" spans="1:16" x14ac:dyDescent="0.3">
      <c r="A21" s="64" t="s">
        <v>11</v>
      </c>
      <c r="B21" s="20" t="s">
        <v>52</v>
      </c>
      <c r="C21" s="59">
        <v>0</v>
      </c>
      <c r="D21" s="36">
        <v>0</v>
      </c>
      <c r="E21" s="59">
        <v>0</v>
      </c>
      <c r="F21" s="36">
        <v>0</v>
      </c>
      <c r="G21" s="34">
        <f t="shared" si="0"/>
        <v>0</v>
      </c>
      <c r="H21" s="3" t="s">
        <v>26</v>
      </c>
      <c r="I21" s="42">
        <f t="shared" si="2"/>
        <v>0</v>
      </c>
      <c r="J21" s="59">
        <v>0</v>
      </c>
      <c r="K21" s="39">
        <v>0</v>
      </c>
      <c r="L21" s="59">
        <v>0</v>
      </c>
      <c r="M21" s="40">
        <v>0</v>
      </c>
      <c r="N21" s="70">
        <f t="shared" si="3"/>
        <v>0</v>
      </c>
      <c r="O21" s="3" t="s">
        <v>26</v>
      </c>
      <c r="P21" s="42">
        <f t="shared" si="5"/>
        <v>0</v>
      </c>
    </row>
    <row r="22" spans="1:16" x14ac:dyDescent="0.3">
      <c r="A22" s="64" t="s">
        <v>12</v>
      </c>
      <c r="B22" s="20" t="s">
        <v>53</v>
      </c>
      <c r="C22" s="59">
        <v>64</v>
      </c>
      <c r="D22" s="36">
        <v>0.390625</v>
      </c>
      <c r="E22" s="59">
        <v>105</v>
      </c>
      <c r="F22" s="36">
        <v>0.37329110242073626</v>
      </c>
      <c r="G22" s="34">
        <f t="shared" si="0"/>
        <v>41</v>
      </c>
      <c r="H22" s="3">
        <f t="shared" si="1"/>
        <v>0.640625</v>
      </c>
      <c r="I22" s="42">
        <f t="shared" si="2"/>
        <v>-1.7333897579263735E-2</v>
      </c>
      <c r="J22" s="59">
        <v>133614.08000000002</v>
      </c>
      <c r="K22" s="39">
        <v>0.56699154860355117</v>
      </c>
      <c r="L22" s="59">
        <v>117342.84</v>
      </c>
      <c r="M22" s="40">
        <v>0.61263641218328191</v>
      </c>
      <c r="N22" s="70">
        <f t="shared" si="3"/>
        <v>-16271.24000000002</v>
      </c>
      <c r="O22" s="3">
        <f t="shared" ref="O22:O25" si="7">(L22-J22)/J22</f>
        <v>-0.12177788448642551</v>
      </c>
      <c r="P22" s="42">
        <f t="shared" si="5"/>
        <v>4.5644863579730743E-2</v>
      </c>
    </row>
    <row r="23" spans="1:16" x14ac:dyDescent="0.3">
      <c r="A23" s="64" t="s">
        <v>13</v>
      </c>
      <c r="B23" s="20" t="s">
        <v>54</v>
      </c>
      <c r="C23" s="59">
        <v>8</v>
      </c>
      <c r="D23" s="36">
        <v>0.25634765625</v>
      </c>
      <c r="E23" s="59">
        <v>32</v>
      </c>
      <c r="F23" s="36">
        <v>0.41530655117804854</v>
      </c>
      <c r="G23" s="34">
        <f t="shared" si="0"/>
        <v>24</v>
      </c>
      <c r="H23" s="3">
        <f t="shared" si="1"/>
        <v>3</v>
      </c>
      <c r="I23" s="42">
        <f t="shared" si="2"/>
        <v>0.15895889492804854</v>
      </c>
      <c r="J23" s="59">
        <v>33467.83</v>
      </c>
      <c r="K23" s="39">
        <v>0.24706043693637744</v>
      </c>
      <c r="L23" s="59">
        <v>108417.20999999999</v>
      </c>
      <c r="M23" s="40">
        <v>0.46934931249137901</v>
      </c>
      <c r="N23" s="70">
        <f t="shared" si="3"/>
        <v>74949.37999999999</v>
      </c>
      <c r="O23" s="3">
        <f t="shared" si="7"/>
        <v>2.2394454615073633</v>
      </c>
      <c r="P23" s="42">
        <f t="shared" si="5"/>
        <v>0.22228887555500157</v>
      </c>
    </row>
    <row r="24" spans="1:16" x14ac:dyDescent="0.3">
      <c r="A24" s="64" t="s">
        <v>14</v>
      </c>
      <c r="B24" s="20" t="s">
        <v>55</v>
      </c>
      <c r="C24" s="59">
        <v>1</v>
      </c>
      <c r="D24" s="36">
        <v>2.9645647321428568E-2</v>
      </c>
      <c r="E24" s="59">
        <v>0</v>
      </c>
      <c r="F24" s="36">
        <v>3.5551533563879641E-2</v>
      </c>
      <c r="G24" s="34">
        <f t="shared" si="0"/>
        <v>-1</v>
      </c>
      <c r="H24" s="3">
        <f t="shared" si="1"/>
        <v>-1</v>
      </c>
      <c r="I24" s="42">
        <f t="shared" si="2"/>
        <v>5.9058862424510722E-3</v>
      </c>
      <c r="J24" s="59">
        <v>860.81</v>
      </c>
      <c r="K24" s="39">
        <v>7.8588889772992443E-2</v>
      </c>
      <c r="L24" s="59">
        <v>0</v>
      </c>
      <c r="M24" s="40">
        <v>4.9063256441631745E-2</v>
      </c>
      <c r="N24" s="70">
        <f t="shared" si="3"/>
        <v>-860.81</v>
      </c>
      <c r="O24" s="3" t="s">
        <v>26</v>
      </c>
      <c r="P24" s="42">
        <f t="shared" si="5"/>
        <v>-2.9525633331360698E-2</v>
      </c>
    </row>
    <row r="25" spans="1:16" x14ac:dyDescent="0.3">
      <c r="A25" s="64" t="s">
        <v>15</v>
      </c>
      <c r="B25" s="20" t="s">
        <v>56</v>
      </c>
      <c r="C25" s="59">
        <v>33</v>
      </c>
      <c r="D25" s="36">
        <v>0.17613002232142858</v>
      </c>
      <c r="E25" s="59">
        <v>28</v>
      </c>
      <c r="F25" s="36">
        <v>0.20846126498820336</v>
      </c>
      <c r="G25" s="34">
        <f t="shared" si="0"/>
        <v>-5</v>
      </c>
      <c r="H25" s="3">
        <f t="shared" si="1"/>
        <v>-0.15151515151515152</v>
      </c>
      <c r="I25" s="42">
        <f t="shared" si="2"/>
        <v>3.2331242666774784E-2</v>
      </c>
      <c r="J25" s="59">
        <v>31959.08</v>
      </c>
      <c r="K25" s="39">
        <v>5.3644191002154666E-2</v>
      </c>
      <c r="L25" s="59">
        <v>28108.35</v>
      </c>
      <c r="M25" s="40">
        <v>6.6249159587873918E-2</v>
      </c>
      <c r="N25" s="70">
        <f t="shared" si="3"/>
        <v>-3850.7300000000032</v>
      </c>
      <c r="O25" s="3">
        <f t="shared" si="7"/>
        <v>-0.12048938830529549</v>
      </c>
      <c r="P25" s="42">
        <f t="shared" si="5"/>
        <v>1.2604968585719252E-2</v>
      </c>
    </row>
    <row r="26" spans="1:16" x14ac:dyDescent="0.3">
      <c r="A26" s="64" t="s">
        <v>16</v>
      </c>
      <c r="B26" s="20" t="s">
        <v>57</v>
      </c>
      <c r="C26" s="59">
        <v>0</v>
      </c>
      <c r="D26" s="36">
        <v>0</v>
      </c>
      <c r="E26" s="59">
        <v>0</v>
      </c>
      <c r="F26" s="36">
        <v>0</v>
      </c>
      <c r="G26" s="34">
        <f t="shared" si="0"/>
        <v>0</v>
      </c>
      <c r="H26" s="3" t="s">
        <v>26</v>
      </c>
      <c r="I26" s="42">
        <f t="shared" si="2"/>
        <v>0</v>
      </c>
      <c r="J26" s="59">
        <v>0</v>
      </c>
      <c r="K26" s="39">
        <v>0</v>
      </c>
      <c r="L26" s="59">
        <v>0</v>
      </c>
      <c r="M26" s="40">
        <v>0</v>
      </c>
      <c r="N26" s="70">
        <f t="shared" si="3"/>
        <v>0</v>
      </c>
      <c r="O26" s="3" t="s">
        <v>26</v>
      </c>
      <c r="P26" s="42">
        <f t="shared" si="5"/>
        <v>0</v>
      </c>
    </row>
    <row r="27" spans="1:16" x14ac:dyDescent="0.3">
      <c r="A27" s="64" t="s">
        <v>17</v>
      </c>
      <c r="B27" s="20" t="s">
        <v>58</v>
      </c>
      <c r="C27" s="59">
        <v>3</v>
      </c>
      <c r="D27" s="36">
        <v>1.220703125E-2</v>
      </c>
      <c r="E27" s="59">
        <v>14</v>
      </c>
      <c r="F27" s="36">
        <v>0.19391745580297987</v>
      </c>
      <c r="G27" s="34">
        <f t="shared" si="0"/>
        <v>11</v>
      </c>
      <c r="H27" s="3">
        <f>(E27-C27)/C27</f>
        <v>3.6666666666666665</v>
      </c>
      <c r="I27" s="42">
        <f t="shared" si="2"/>
        <v>0.18171042455297987</v>
      </c>
      <c r="J27" s="59">
        <v>641.05999999999995</v>
      </c>
      <c r="K27" s="39">
        <v>3.7805977538312436E-3</v>
      </c>
      <c r="L27" s="59">
        <v>3716.26</v>
      </c>
      <c r="M27" s="40">
        <v>4.5796131072236304E-2</v>
      </c>
      <c r="N27" s="70">
        <f t="shared" si="3"/>
        <v>3075.2000000000003</v>
      </c>
      <c r="O27" s="3">
        <f>(L27-J27)/J27</f>
        <v>4.7970548778585478</v>
      </c>
      <c r="P27" s="42">
        <f t="shared" si="5"/>
        <v>4.201553331840506E-2</v>
      </c>
    </row>
    <row r="28" spans="1:16" x14ac:dyDescent="0.3">
      <c r="A28" s="65" t="s">
        <v>23</v>
      </c>
      <c r="B28" s="9" t="s">
        <v>59</v>
      </c>
      <c r="C28" s="60">
        <f>SUM(C10:C27)</f>
        <v>13569</v>
      </c>
      <c r="D28" s="11">
        <v>89.679827008928584</v>
      </c>
      <c r="E28" s="60">
        <f>SUM(E10:E27)</f>
        <v>13020</v>
      </c>
      <c r="F28" s="11">
        <v>89.664199605701171</v>
      </c>
      <c r="G28" s="41">
        <f>E28-C28</f>
        <v>-549</v>
      </c>
      <c r="H28" s="41">
        <f t="shared" ref="H28:H33" si="8">(E28-C28)/C28</f>
        <v>-4.0459871766526642E-2</v>
      </c>
      <c r="I28" s="33">
        <f t="shared" si="2"/>
        <v>-1.5627403227412628E-2</v>
      </c>
      <c r="J28" s="44">
        <f>SUM(J10:J27)</f>
        <v>31551570.649999995</v>
      </c>
      <c r="K28" s="28">
        <v>76.617135447738818</v>
      </c>
      <c r="L28" s="44">
        <f>SUM(L10:L27)</f>
        <v>33275295.440000001</v>
      </c>
      <c r="M28" s="41">
        <v>77.917450652753146</v>
      </c>
      <c r="N28" s="71">
        <f>L28-J28</f>
        <v>1723724.7900000066</v>
      </c>
      <c r="O28" s="41">
        <f t="shared" ref="O28:O31" si="9">(L28-J28)/J28</f>
        <v>5.4631980420917867E-2</v>
      </c>
      <c r="P28" s="33">
        <f t="shared" si="5"/>
        <v>1.3003152050143285</v>
      </c>
    </row>
    <row r="29" spans="1:16" x14ac:dyDescent="0.3">
      <c r="A29" s="66" t="s">
        <v>22</v>
      </c>
      <c r="B29" s="7" t="s">
        <v>60</v>
      </c>
      <c r="C29" s="59">
        <v>509</v>
      </c>
      <c r="D29" s="36">
        <v>8.2484654017857135</v>
      </c>
      <c r="E29" s="59">
        <v>653</v>
      </c>
      <c r="F29" s="36">
        <v>8.2124042532561976</v>
      </c>
      <c r="G29" s="34">
        <f>E29-C29</f>
        <v>144</v>
      </c>
      <c r="H29" s="3">
        <f>(E29-C29)/C29</f>
        <v>0.28290766208251472</v>
      </c>
      <c r="I29" s="42">
        <f t="shared" si="2"/>
        <v>-3.6061148529515918E-2</v>
      </c>
      <c r="J29" s="59">
        <v>2816418.7299999995</v>
      </c>
      <c r="K29" s="37">
        <v>22.332882388931178</v>
      </c>
      <c r="L29" s="59">
        <v>3859017.0900000003</v>
      </c>
      <c r="M29" s="36">
        <v>20.927219008132418</v>
      </c>
      <c r="N29" s="70">
        <f>L29-J29</f>
        <v>1042598.3600000008</v>
      </c>
      <c r="O29" s="3">
        <f t="shared" si="9"/>
        <v>0.3701858494599633</v>
      </c>
      <c r="P29" s="42">
        <f t="shared" si="5"/>
        <v>-1.4056633807987602</v>
      </c>
    </row>
    <row r="30" spans="1:16" x14ac:dyDescent="0.3">
      <c r="A30" s="66" t="s">
        <v>20</v>
      </c>
      <c r="B30" s="8" t="s">
        <v>61</v>
      </c>
      <c r="C30" s="59">
        <v>0</v>
      </c>
      <c r="D30" s="36">
        <v>3.662109375E-2</v>
      </c>
      <c r="E30" s="59">
        <v>0</v>
      </c>
      <c r="F30" s="36">
        <v>4.524740635402863E-2</v>
      </c>
      <c r="G30" s="34">
        <f t="shared" ref="G30:G31" si="10">E30-C30</f>
        <v>0</v>
      </c>
      <c r="H30" s="3" t="s">
        <v>26</v>
      </c>
      <c r="I30" s="42">
        <f t="shared" si="2"/>
        <v>8.6263126040286298E-3</v>
      </c>
      <c r="J30" s="59">
        <v>1331.84</v>
      </c>
      <c r="K30" s="37">
        <v>7.6170512391036463E-2</v>
      </c>
      <c r="L30" s="59">
        <v>3996.1</v>
      </c>
      <c r="M30" s="36">
        <v>9.6873031807577475E-2</v>
      </c>
      <c r="N30" s="70">
        <f t="shared" ref="N30:N33" si="11">L30-J30</f>
        <v>2664.26</v>
      </c>
      <c r="O30" s="3">
        <f t="shared" si="9"/>
        <v>2.0004354877462762</v>
      </c>
      <c r="P30" s="42">
        <f t="shared" si="5"/>
        <v>2.0702519416541013E-2</v>
      </c>
    </row>
    <row r="31" spans="1:16" x14ac:dyDescent="0.3">
      <c r="A31" s="66" t="s">
        <v>21</v>
      </c>
      <c r="B31" s="23" t="s">
        <v>62</v>
      </c>
      <c r="C31" s="59">
        <v>216</v>
      </c>
      <c r="D31" s="36">
        <v>2.0350864955357144</v>
      </c>
      <c r="E31" s="59">
        <v>185</v>
      </c>
      <c r="F31" s="36">
        <v>2.0781487346886007</v>
      </c>
      <c r="G31" s="34">
        <f t="shared" si="10"/>
        <v>-31</v>
      </c>
      <c r="H31" s="3">
        <f t="shared" si="8"/>
        <v>-0.14351851851851852</v>
      </c>
      <c r="I31" s="42">
        <f t="shared" si="2"/>
        <v>4.3062239152886317E-2</v>
      </c>
      <c r="J31" s="59">
        <v>532110.56000000006</v>
      </c>
      <c r="K31" s="37">
        <v>0.97381165093896704</v>
      </c>
      <c r="L31" s="59">
        <v>480276.11000000004</v>
      </c>
      <c r="M31" s="36">
        <v>1.058457307306828</v>
      </c>
      <c r="N31" s="70">
        <f t="shared" si="11"/>
        <v>-51834.450000000012</v>
      </c>
      <c r="O31" s="3">
        <f t="shared" si="9"/>
        <v>-9.741293238006779E-2</v>
      </c>
      <c r="P31" s="42">
        <f t="shared" si="5"/>
        <v>8.4645656367860922E-2</v>
      </c>
    </row>
    <row r="32" spans="1:16" ht="15.75" customHeight="1" x14ac:dyDescent="0.3">
      <c r="A32" s="67" t="s">
        <v>19</v>
      </c>
      <c r="B32" s="23" t="s">
        <v>63</v>
      </c>
      <c r="C32" s="59">
        <v>0</v>
      </c>
      <c r="D32" s="36">
        <v>0</v>
      </c>
      <c r="E32" s="59">
        <v>0</v>
      </c>
      <c r="F32" s="36">
        <v>0</v>
      </c>
      <c r="G32" s="34">
        <f>E32-C32</f>
        <v>0</v>
      </c>
      <c r="H32" s="3" t="s">
        <v>26</v>
      </c>
      <c r="I32" s="42">
        <f t="shared" si="2"/>
        <v>0</v>
      </c>
      <c r="J32" s="59">
        <v>0</v>
      </c>
      <c r="K32" s="37">
        <v>0</v>
      </c>
      <c r="L32" s="59">
        <v>0</v>
      </c>
      <c r="M32" s="36">
        <v>0</v>
      </c>
      <c r="N32" s="70">
        <f t="shared" si="11"/>
        <v>0</v>
      </c>
      <c r="O32" s="3" t="s">
        <v>26</v>
      </c>
      <c r="P32" s="42">
        <f t="shared" si="5"/>
        <v>0</v>
      </c>
    </row>
    <row r="33" spans="1:16" x14ac:dyDescent="0.3">
      <c r="A33" s="68" t="s">
        <v>18</v>
      </c>
      <c r="B33" s="12" t="s">
        <v>64</v>
      </c>
      <c r="C33" s="61">
        <f>SUM(C29:C32)</f>
        <v>725</v>
      </c>
      <c r="D33" s="38">
        <v>10.320172991071427</v>
      </c>
      <c r="E33" s="61">
        <f>SUM(E29:E32)</f>
        <v>838</v>
      </c>
      <c r="F33" s="38">
        <v>10.335800394298827</v>
      </c>
      <c r="G33" s="38">
        <f>E33-C33</f>
        <v>113</v>
      </c>
      <c r="H33" s="41">
        <f t="shared" si="8"/>
        <v>0.15586206896551724</v>
      </c>
      <c r="I33" s="33">
        <f t="shared" si="2"/>
        <v>1.5627403227400194E-2</v>
      </c>
      <c r="J33" s="62">
        <f>SUM(J29:J32)</f>
        <v>3349861.1299999994</v>
      </c>
      <c r="K33" s="28">
        <v>23.382864552261182</v>
      </c>
      <c r="L33" s="62">
        <f>SUM(L29:L32)</f>
        <v>4343289.3000000007</v>
      </c>
      <c r="M33" s="38">
        <v>22.082549347246825</v>
      </c>
      <c r="N33" s="72">
        <f t="shared" si="11"/>
        <v>993428.17000000132</v>
      </c>
      <c r="O33" s="41">
        <f t="shared" ref="O33" si="12">(L33-J33)/J33</f>
        <v>0.29655801582437585</v>
      </c>
      <c r="P33" s="33">
        <f t="shared" si="5"/>
        <v>-1.3003152050143569</v>
      </c>
    </row>
    <row r="34" spans="1:16" x14ac:dyDescent="0.3">
      <c r="A34" s="24" t="s">
        <v>24</v>
      </c>
      <c r="B34" s="25" t="s">
        <v>65</v>
      </c>
      <c r="C34" s="30">
        <f>C28+C33</f>
        <v>14294</v>
      </c>
      <c r="D34" s="32">
        <f>D28+D33</f>
        <v>100.00000000000001</v>
      </c>
      <c r="E34" s="30">
        <f>E28+E33</f>
        <v>13858</v>
      </c>
      <c r="F34" s="32">
        <f>F28+F33</f>
        <v>100</v>
      </c>
      <c r="G34" s="26">
        <f>G28+G33</f>
        <v>-436</v>
      </c>
      <c r="H34" s="26"/>
      <c r="I34" s="26"/>
      <c r="J34" s="30">
        <f>J28+J33</f>
        <v>34901431.779999994</v>
      </c>
      <c r="K34" s="30">
        <f>(K28+K33)</f>
        <v>100</v>
      </c>
      <c r="L34" s="30">
        <f>L28+L33</f>
        <v>37618584.740000002</v>
      </c>
      <c r="M34" s="30">
        <f>(M28+M33)</f>
        <v>99.999999999999972</v>
      </c>
      <c r="N34" s="73">
        <f>N28+N33</f>
        <v>2717152.9600000079</v>
      </c>
      <c r="O34" s="26"/>
      <c r="P34" s="26"/>
    </row>
    <row r="37" spans="1:16" x14ac:dyDescent="0.3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3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3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3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3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3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3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3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3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2018-05-11T14:51:34Z</cp:lastPrinted>
  <dcterms:created xsi:type="dcterms:W3CDTF">2018-01-08T12:56:16Z</dcterms:created>
  <dcterms:modified xsi:type="dcterms:W3CDTF">2020-09-17T07:00:26Z</dcterms:modified>
</cp:coreProperties>
</file>